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firstSheet="2" activeTab="3"/>
  </bookViews>
  <sheets>
    <sheet name="Ingresos Julio 2013" sheetId="1" state="hidden" r:id="rId1"/>
    <sheet name="Egresos Julio 2013" sheetId="2" state="hidden" r:id="rId2"/>
    <sheet name="Ingresos 2018" sheetId="3" r:id="rId3"/>
    <sheet name="Egresos 2018" sheetId="4" r:id="rId4"/>
    <sheet name="Hoja 1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Gcia_Contable</author>
  </authors>
  <commentList>
    <comment ref="D218" authorId="0">
      <text>
        <r>
          <rPr>
            <b/>
            <sz val="9"/>
            <rFont val="Tahoma"/>
            <family val="2"/>
          </rPr>
          <t xml:space="preserve">Botarga area comercial 5000
</t>
        </r>
      </text>
    </comment>
    <comment ref="D233" authorId="0">
      <text>
        <r>
          <rPr>
            <b/>
            <sz val="9"/>
            <rFont val="Tahoma"/>
            <family val="2"/>
          </rPr>
          <t xml:space="preserve">Camper Nissan
</t>
        </r>
      </text>
    </comment>
  </commentList>
</comments>
</file>

<file path=xl/comments4.xml><?xml version="1.0" encoding="utf-8"?>
<comments xmlns="http://schemas.openxmlformats.org/spreadsheetml/2006/main">
  <authors>
    <author>Gcia_Contable</author>
    <author>DAVID</author>
  </authors>
  <commentList>
    <comment ref="O87" authorId="0">
      <text>
        <r>
          <rPr>
            <b/>
            <sz val="9"/>
            <rFont val="Tahoma"/>
            <family val="2"/>
          </rPr>
          <t xml:space="preserve">Material herpetario y Zoona Mito
</t>
        </r>
      </text>
    </comment>
    <comment ref="O91" authorId="0">
      <text>
        <r>
          <rPr>
            <b/>
            <sz val="9"/>
            <rFont val="Tahoma"/>
            <family val="2"/>
          </rPr>
          <t>azcarm e individual aza</t>
        </r>
        <r>
          <rPr>
            <sz val="9"/>
            <rFont val="Tahoma"/>
            <family val="2"/>
          </rPr>
          <t xml:space="preserve">
</t>
        </r>
      </text>
    </comment>
    <comment ref="D164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Chalecos servicio social</t>
        </r>
      </text>
    </comment>
    <comment ref="E244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Pintura Safari y policarbonato</t>
        </r>
      </text>
    </comment>
  </commentList>
</comments>
</file>

<file path=xl/comments5.xml><?xml version="1.0" encoding="utf-8"?>
<comments xmlns="http://schemas.openxmlformats.org/spreadsheetml/2006/main">
  <authors>
    <author>Gcia_Contable</author>
    <author>DAVID</author>
  </authors>
  <commentList>
    <comment ref="O86" authorId="0">
      <text>
        <r>
          <rPr>
            <b/>
            <sz val="9"/>
            <rFont val="Tahoma"/>
            <family val="2"/>
          </rPr>
          <t xml:space="preserve">Material herpetario y Zoona Mito
</t>
        </r>
      </text>
    </comment>
    <comment ref="O90" authorId="0">
      <text>
        <r>
          <rPr>
            <b/>
            <sz val="9"/>
            <rFont val="Tahoma"/>
            <family val="2"/>
          </rPr>
          <t>azcarm e individual aza</t>
        </r>
        <r>
          <rPr>
            <sz val="9"/>
            <rFont val="Tahoma"/>
            <family val="2"/>
          </rPr>
          <t xml:space="preserve">
</t>
        </r>
      </text>
    </comment>
    <comment ref="D163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Chalecos servicio social</t>
        </r>
      </text>
    </comment>
    <comment ref="E242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Pintura Safari y policarbonato</t>
        </r>
      </text>
    </comment>
  </commentList>
</comments>
</file>

<file path=xl/sharedStrings.xml><?xml version="1.0" encoding="utf-8"?>
<sst xmlns="http://schemas.openxmlformats.org/spreadsheetml/2006/main" count="1387" uniqueCount="414">
  <si>
    <t>PATRONATO DEL PARQUE ZOOLOGICO DE LEON</t>
  </si>
  <si>
    <t>IMPORTES PRESUPUESTALES  INGRESOS 2013</t>
  </si>
  <si>
    <t>C u e n t a</t>
  </si>
  <si>
    <t>N o m b r 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</si>
  <si>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</si>
  <si>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</si>
  <si>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</si>
  <si>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</si>
  <si>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</si>
  <si>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</si>
  <si>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</si>
  <si>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</si>
  <si>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</si>
  <si>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</si>
  <si>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</si>
  <si>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</si>
  <si>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</si>
  <si>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'41730-7100-0002-0000</t>
  </si>
  <si>
    <t>ADMINISTRACIÓN</t>
  </si>
  <si>
    <t>'41730-7100-0002-0001</t>
  </si>
  <si>
    <t>ESTACIONAMIENTO</t>
  </si>
  <si>
    <t>'41730-7100-0002-0005</t>
  </si>
  <si>
    <t>INGRESOS POR INTERESES</t>
  </si>
  <si>
    <t>'41730-7100-0002-0006</t>
  </si>
  <si>
    <t>VENTA DE ALIMENTOS</t>
  </si>
  <si>
    <t>'41730-7100-0002-0007</t>
  </si>
  <si>
    <t>VENTA REFRESCO</t>
  </si>
  <si>
    <t>'41730-7100-0002-0009</t>
  </si>
  <si>
    <t>MAQ. ALIMENTO ZOO.</t>
  </si>
  <si>
    <t>'41730-7100-0002-0019</t>
  </si>
  <si>
    <t>PERMISO TAXI-ZOO</t>
  </si>
  <si>
    <t>'41730-7100-0002-0028</t>
  </si>
  <si>
    <t>VENTA PALETAS BOLONIA</t>
  </si>
  <si>
    <t>'41730-7100-0002-0030</t>
  </si>
  <si>
    <t>RECAUDACION MONEDAS FUENTE DINOSAURIO</t>
  </si>
  <si>
    <t>'41730-7100-0003-0000</t>
  </si>
  <si>
    <t>CLINICA</t>
  </si>
  <si>
    <t>'41730-7100-0003-0001</t>
  </si>
  <si>
    <t>VENTA DE ANIMALES</t>
  </si>
  <si>
    <t>'41730-7100-0003-0004</t>
  </si>
  <si>
    <t>ING. POR PAJARERA</t>
  </si>
  <si>
    <t>'41730-7100-0003-0007</t>
  </si>
  <si>
    <t>VENTA DE SUB-PRODUCTOS ANIMALES</t>
  </si>
  <si>
    <t>CURSOS DE VETERINARIA</t>
  </si>
  <si>
    <t>'41730-7100-0004-0000</t>
  </si>
  <si>
    <t>EDUCATIVO</t>
  </si>
  <si>
    <t>'41730-7100-0004-0002</t>
  </si>
  <si>
    <t>CURSOS DE VERANO</t>
  </si>
  <si>
    <t>41730-7100-0004-0003</t>
  </si>
  <si>
    <t>VENTA FOTOS</t>
  </si>
  <si>
    <t>CAMPAMENTO</t>
  </si>
  <si>
    <t>'41730-7100-0004-0009</t>
  </si>
  <si>
    <t>VENTA MASCOTAS</t>
  </si>
  <si>
    <t>41730-7100-0004-0010</t>
  </si>
  <si>
    <t>VISITA ANIMAL</t>
  </si>
  <si>
    <t>41730-7100-0004-0017</t>
  </si>
  <si>
    <t>PULSERAS</t>
  </si>
  <si>
    <t>'41730-7100-0004-0018</t>
  </si>
  <si>
    <t>RANCHITO ZOOLEÓN</t>
  </si>
  <si>
    <t>'41730-7100-0004-0019</t>
  </si>
  <si>
    <t>PAQUETES ESCOLARES</t>
  </si>
  <si>
    <t>'41730-7100-0004-0020</t>
  </si>
  <si>
    <t>INGRESOS POR DIBUJOS</t>
  </si>
  <si>
    <t>'41730-7100-0005-0000</t>
  </si>
  <si>
    <t>PARQUE ZOOLÓGICO</t>
  </si>
  <si>
    <t>PAQUETES EMPRESARIALES</t>
  </si>
  <si>
    <t>'41730-7100-0005-0001-0007</t>
  </si>
  <si>
    <t>ADMISIÓN ADULTOS</t>
  </si>
  <si>
    <t>'41730-7100-0005-0001-0008</t>
  </si>
  <si>
    <t>ADMISIÓN NIÑOS</t>
  </si>
  <si>
    <t>'41730-7100-0005-0001-0009</t>
  </si>
  <si>
    <t>FERIA ZOOLEON</t>
  </si>
  <si>
    <t>41730-7100-0005-0001-0010</t>
  </si>
  <si>
    <t>ZOO CONCIERTO ADULTO</t>
  </si>
  <si>
    <t>41730-7100-0005-0001-0011</t>
  </si>
  <si>
    <t>ZOO CONCIERTO NIÑO</t>
  </si>
  <si>
    <t>'41730-7100-0005-0002</t>
  </si>
  <si>
    <t>INGRESOS POR TREN</t>
  </si>
  <si>
    <t>'41730-7100-0005-0003</t>
  </si>
  <si>
    <t>INGRESOS POR CABAÑA</t>
  </si>
  <si>
    <t>'41730-7100-0005-0004</t>
  </si>
  <si>
    <t>INGRESOS POR CARRUSEL</t>
  </si>
  <si>
    <t>'41730-7100-0005-0005</t>
  </si>
  <si>
    <t>INGRESOS POR CABALLOS</t>
  </si>
  <si>
    <t>'41730-7100-0005-0006-0001</t>
  </si>
  <si>
    <t>VENTA DE SOUVENIRS</t>
  </si>
  <si>
    <t>'41730-7100-0005-0007-0002</t>
  </si>
  <si>
    <t>CABAÑA DEL LAGO</t>
  </si>
  <si>
    <t>'41730-7100-0005-0007-0003</t>
  </si>
  <si>
    <t>CASETA MERENDEROS</t>
  </si>
  <si>
    <t>'41730-7100-0005-0007-0005</t>
  </si>
  <si>
    <t>CABAÑA DEL TREN</t>
  </si>
  <si>
    <t>'41730-7100-0005-0007-0007</t>
  </si>
  <si>
    <t>MAQUINA DE ALGODONES</t>
  </si>
  <si>
    <t>'41730-7100-0005-0007-0008</t>
  </si>
  <si>
    <t>VENTA DE HOT-DOGS</t>
  </si>
  <si>
    <t>'41730-7100-0005-0007-0011</t>
  </si>
  <si>
    <t>CARRITOS ELECTRICOS</t>
  </si>
  <si>
    <t>'41730-7100-0005-0007-0013</t>
  </si>
  <si>
    <t>INFLABLE JORGE ALVARADO</t>
  </si>
  <si>
    <t>'41730-7100-0005-0007-0014</t>
  </si>
  <si>
    <t>PALOMITAS ANTONIO ALVARADO</t>
  </si>
  <si>
    <t>'41730-7100-0005-0007-0017</t>
  </si>
  <si>
    <t>MAQUILLAJES</t>
  </si>
  <si>
    <t>'41730-7100-0005-0007-0018</t>
  </si>
  <si>
    <t>PALAPA GILETY</t>
  </si>
  <si>
    <t>'41730-7100-0005-0007-0019</t>
  </si>
  <si>
    <t>PALAPA FRANCISCO MURILLO</t>
  </si>
  <si>
    <t>'41730-7100-0005-0007-0020</t>
  </si>
  <si>
    <t>BRINCOLIN</t>
  </si>
  <si>
    <t>'41730-7100-0005-0007-0023</t>
  </si>
  <si>
    <t>CASETA RODOLFO FERREIRA</t>
  </si>
  <si>
    <t>'41730-7100-0005-0007-0024</t>
  </si>
  <si>
    <t>CAMPECHANAS FELIPE MARTINEZ</t>
  </si>
  <si>
    <t>'41730-7100-0005-0007-0029</t>
  </si>
  <si>
    <t>PUESTOS AMBULANTES</t>
  </si>
  <si>
    <t>'41730-7100-0005-0007-0031</t>
  </si>
  <si>
    <t>PALAPA MANUEL MENDEZ</t>
  </si>
  <si>
    <t>'41730-7100-0005-0007-0032</t>
  </si>
  <si>
    <t>CARMEN ZAVALA (CARICATURISTA)</t>
  </si>
  <si>
    <t>'41730-7100-0005-0007-0037</t>
  </si>
  <si>
    <t>JULIETA RANGEL NERI</t>
  </si>
  <si>
    <t>MARIA ELENA CUADRA AGUADO</t>
  </si>
  <si>
    <t>'41730-7100-0005-0007-0040</t>
  </si>
  <si>
    <t>RICARDA AGUILERA ( DULCES)</t>
  </si>
  <si>
    <t>'41730-7100-0005-0008</t>
  </si>
  <si>
    <t>VARIOS</t>
  </si>
  <si>
    <t>'41730-7100-0005-0009</t>
  </si>
  <si>
    <t>PUENTE COLGANTE</t>
  </si>
  <si>
    <t>'41730-7100-0005-0010</t>
  </si>
  <si>
    <t>INGRESOS DE TIROLESA</t>
  </si>
  <si>
    <t>'41730-7100-0005-0012</t>
  </si>
  <si>
    <t>JARDIN EVENTOS</t>
  </si>
  <si>
    <t>'41730-7100-0005-0014</t>
  </si>
  <si>
    <t>VENTA DE MAPAS</t>
  </si>
  <si>
    <t>'41730-7100-0005-0016</t>
  </si>
  <si>
    <t>CARRIOLAS RENTA ZOO</t>
  </si>
  <si>
    <t>41730-7100-0005-0021</t>
  </si>
  <si>
    <t>HERPETARIO</t>
  </si>
  <si>
    <t>'41730-7100-0005-0022</t>
  </si>
  <si>
    <t>Ingresos Eurobongie</t>
  </si>
  <si>
    <t>41730-7100-0005-0023</t>
  </si>
  <si>
    <t>CARRUSEL TEMATICO</t>
  </si>
  <si>
    <t>41730-7100-0005-0024</t>
  </si>
  <si>
    <t>Show de animales</t>
  </si>
  <si>
    <t>PATROCINIOS</t>
  </si>
  <si>
    <t>42240-9400-0001-0000</t>
  </si>
  <si>
    <t>DONATIVOS</t>
  </si>
  <si>
    <t>'43110-5200-0001-0000</t>
  </si>
  <si>
    <t>PRODUCTOS FINANCIEROS</t>
  </si>
  <si>
    <t>43110-5200-0001-0001</t>
  </si>
  <si>
    <t>INTERESES BANCARIOS</t>
  </si>
  <si>
    <t>'43110-5200-0001-0002</t>
  </si>
  <si>
    <t>GANANCIA EN CAMBIOS</t>
  </si>
  <si>
    <t>'41730-7100-0009-0000</t>
  </si>
  <si>
    <t>SAFARI</t>
  </si>
  <si>
    <t>'41730-7100-0009-0001</t>
  </si>
  <si>
    <t>'41730-7100-0009-0002</t>
  </si>
  <si>
    <t>'41730-7100-0009-0003</t>
  </si>
  <si>
    <t>'41730-7100-0009-0004</t>
  </si>
  <si>
    <t>VENTA COMIDA</t>
  </si>
  <si>
    <t>'41730-7100-0009-0005</t>
  </si>
  <si>
    <t>'41730-7100-0009-0006</t>
  </si>
  <si>
    <t>'41730-7100-0009-0007</t>
  </si>
  <si>
    <t>SAFARI NOCTURNO</t>
  </si>
  <si>
    <t>'41730-7100-0009-0008</t>
  </si>
  <si>
    <t>PAQUETE ZOO-SAFARI ADULTO</t>
  </si>
  <si>
    <t>'41730-7100-0009-0009</t>
  </si>
  <si>
    <t>PAQUETE ZOO-SAFARI NIÑO</t>
  </si>
  <si>
    <t>'41730-7100-0009-0010</t>
  </si>
  <si>
    <t>'41730-7100-0009-0011</t>
  </si>
  <si>
    <t>'42230-9300-0000-0000</t>
  </si>
  <si>
    <t>SUBSIDIOS Y SUBVENCIONES</t>
  </si>
  <si>
    <t>'42230-9300-0002-0000</t>
  </si>
  <si>
    <t>SUBSIDIO MENSUAL</t>
  </si>
  <si>
    <t>'42230-9300-0005-0000</t>
  </si>
  <si>
    <t>SUBSIDIO PARA OBRA</t>
  </si>
  <si>
    <t>SUMAS</t>
  </si>
  <si>
    <t>CONSEJO DIRECTIVO DEL PATRONATO DEL PARQUE ZOOLÓGICO DE LEÓN</t>
  </si>
  <si>
    <t>LEON, GTO., A 10 DE JULIO DE 2013</t>
  </si>
  <si>
    <t>C. JUAN FRANCISCO MUÑOZ LÓPEZ</t>
  </si>
  <si>
    <t>PRESIDENTE</t>
  </si>
  <si>
    <t>C. P.  RICARDO FLORES CONTRERAS</t>
  </si>
  <si>
    <t>SECRETARIO</t>
  </si>
  <si>
    <t>ING. ROBERTO CARLOS COLLAZO ROSALES</t>
  </si>
  <si>
    <t>TESORERO</t>
  </si>
  <si>
    <t>REGIDOR LAE. MIGUEL ANGEL BALDERAS FERNANDEZ</t>
  </si>
  <si>
    <t>VOCAL</t>
  </si>
  <si>
    <t>C. JUAN MANUEL HERNÁNDEZ DURÁN</t>
  </si>
  <si>
    <t>C. MARTHA GEORGINA CORNEJO JIMÉNEZ</t>
  </si>
  <si>
    <t>C. AMADOR ZAVALA SERRANO</t>
  </si>
  <si>
    <t>PATRONATO DEL PARQUE ZOOLÓGICO DE LEÓN</t>
  </si>
  <si>
    <t>PRESUPUESTO DE EGRESOS 2013</t>
  </si>
  <si>
    <t>Ejercido</t>
  </si>
  <si>
    <t>Autorizado</t>
  </si>
  <si>
    <t>Periodos</t>
  </si>
  <si>
    <t>Concepto</t>
  </si>
  <si>
    <t>' 1 - 1</t>
  </si>
  <si>
    <t>' 2 - 2</t>
  </si>
  <si>
    <t>' 3 - 3</t>
  </si>
  <si>
    <t>' 4 - 4</t>
  </si>
  <si>
    <t>' 5 - 5</t>
  </si>
  <si>
    <t>' 6 - 6</t>
  </si>
  <si>
    <t>' 7 - 7</t>
  </si>
  <si>
    <t xml:space="preserve"> 8 - 8</t>
  </si>
  <si>
    <t xml:space="preserve"> 9 - 9</t>
  </si>
  <si>
    <t xml:space="preserve"> 10 - 10</t>
  </si>
  <si>
    <t xml:space="preserve"> 11 - 11</t>
  </si>
  <si>
    <t xml:space="preserve"> 12 - 12</t>
  </si>
  <si>
    <t>ADMINISTRACION</t>
  </si>
  <si>
    <t>Sueldos base al personal permanente</t>
  </si>
  <si>
    <t>Sueldos base al personal eventual</t>
  </si>
  <si>
    <t>Primas por años de servicios efectivos p</t>
  </si>
  <si>
    <t>Primas dominical</t>
  </si>
  <si>
    <t>Gratificación fin de año</t>
  </si>
  <si>
    <t>Vacaciones parte proporcional</t>
  </si>
  <si>
    <t>Prima Vacacional</t>
  </si>
  <si>
    <t>Remuneraciones por horas extraordinarias</t>
  </si>
  <si>
    <t>Día Festivo</t>
  </si>
  <si>
    <t>Turno Semana Santa</t>
  </si>
  <si>
    <t>Días extras</t>
  </si>
  <si>
    <t>Aportaciones de seguridad social</t>
  </si>
  <si>
    <t>Aportaciones a fondos de vivienda</t>
  </si>
  <si>
    <t>Aportaciones al sistema para el retiro</t>
  </si>
  <si>
    <t>Ayuda para gastos de defuncion</t>
  </si>
  <si>
    <t>Ayuda para despensa</t>
  </si>
  <si>
    <t>Ayuda para Día de Reyes</t>
  </si>
  <si>
    <t>Ayuda para 10 de Mayo</t>
  </si>
  <si>
    <t>Premio por puntualidad</t>
  </si>
  <si>
    <t>Premio por asistencia</t>
  </si>
  <si>
    <t>Contingencias Laborales</t>
  </si>
  <si>
    <t>Materiales y útiles de oficina</t>
  </si>
  <si>
    <t>Material de limpieza</t>
  </si>
  <si>
    <t>Comedor</t>
  </si>
  <si>
    <t>Agua</t>
  </si>
  <si>
    <t>Juntas de Trabajo</t>
  </si>
  <si>
    <t>Utensilios para el servicio de alimentac</t>
  </si>
  <si>
    <t>Costo Venta Refresco</t>
  </si>
  <si>
    <t>Costo Croquetas</t>
  </si>
  <si>
    <t>Costo venta paletas</t>
  </si>
  <si>
    <t>Costo de venta comida</t>
  </si>
  <si>
    <t>Medicinas y productos farmacéuticos</t>
  </si>
  <si>
    <t>Prendas de seguridad y protección person</t>
  </si>
  <si>
    <t>Herramientas menores</t>
  </si>
  <si>
    <t>Telmex</t>
  </si>
  <si>
    <t>Nextel</t>
  </si>
  <si>
    <t>Iusacell</t>
  </si>
  <si>
    <t>Mensajeria</t>
  </si>
  <si>
    <t>Correos</t>
  </si>
  <si>
    <t>Cuotas y Suscripciones</t>
  </si>
  <si>
    <t>Inscripciones y membresias</t>
  </si>
  <si>
    <t>Otros servicios</t>
  </si>
  <si>
    <t>Servicios de capacitación</t>
  </si>
  <si>
    <t>Revelado e Impresión</t>
  </si>
  <si>
    <t>Requisición de personal</t>
  </si>
  <si>
    <t>Trabajos de impresión boletos, formatos</t>
  </si>
  <si>
    <t>Servicios profesionales, científicos y t</t>
  </si>
  <si>
    <t>Servicios financieros y bancarios</t>
  </si>
  <si>
    <t>Diferencias en cambios.-</t>
  </si>
  <si>
    <t>Servicios de recaudación, traslado y cus</t>
  </si>
  <si>
    <t>Fletes y maniobras</t>
  </si>
  <si>
    <t>Conservación y mantenimiento de inmueble</t>
  </si>
  <si>
    <t>Instalación, reparación y mantenimiento de mobiliario y equipo de administración, educacional y recreativo</t>
  </si>
  <si>
    <t>Alarmas</t>
  </si>
  <si>
    <t>Mtto. Equipo de Computo</t>
  </si>
  <si>
    <t>Mtto Equipo de Radio Comunicación</t>
  </si>
  <si>
    <t>Servicio de tintorería</t>
  </si>
  <si>
    <t>Otros servicios de traslado y hospedaje</t>
  </si>
  <si>
    <t>Reconocimientos</t>
  </si>
  <si>
    <t>Obsequios</t>
  </si>
  <si>
    <t>Trabajos de cerrajeria</t>
  </si>
  <si>
    <t>Artículos Varios</t>
  </si>
  <si>
    <t>Estacionamiento</t>
  </si>
  <si>
    <t>Equipo de cómputo y de tecnologías de la</t>
  </si>
  <si>
    <t>Equipo de cómputo</t>
  </si>
  <si>
    <t>Equipo de comunicación y telecomunicacion</t>
  </si>
  <si>
    <t>Equipo de transporte</t>
  </si>
  <si>
    <t>Total entidad: 100</t>
  </si>
  <si>
    <t>Turno de Semana Santa</t>
  </si>
  <si>
    <t>Libros y Revistas</t>
  </si>
  <si>
    <t>Servicio de gas.</t>
  </si>
  <si>
    <t>Internet</t>
  </si>
  <si>
    <t>Análisis médicos para animales</t>
  </si>
  <si>
    <t>Traslado de insumos</t>
  </si>
  <si>
    <t>Traslado de animales</t>
  </si>
  <si>
    <t>Mtto equipo de computo</t>
  </si>
  <si>
    <t>Mtto equipo de radiocomunicacion</t>
  </si>
  <si>
    <t>Instalación, reparación y mantenimiento</t>
  </si>
  <si>
    <t>Recolección residuos Biológicos</t>
  </si>
  <si>
    <t>Otros impuestos y derechos</t>
  </si>
  <si>
    <t>Herrajes de Caballos</t>
  </si>
  <si>
    <t>Equipo de oficina</t>
  </si>
  <si>
    <t>Instrumental médico y de laboratorio</t>
  </si>
  <si>
    <t>Equipo de comunicación y telecomunicacio</t>
  </si>
  <si>
    <t>Herramientas y maquinas -herramienta</t>
  </si>
  <si>
    <t>Otros activos biologicos</t>
  </si>
  <si>
    <t>Total entidad: 200</t>
  </si>
  <si>
    <t>Horas Extras</t>
  </si>
  <si>
    <t>Días Extras</t>
  </si>
  <si>
    <t>Costo venta Mascotas</t>
  </si>
  <si>
    <t>Inscripciones y Membresias</t>
  </si>
  <si>
    <t>Exposiciones.</t>
  </si>
  <si>
    <t>Especies menores y de zoológico</t>
  </si>
  <si>
    <t>Total entidad: 300</t>
  </si>
  <si>
    <t>ZOOLOGICO</t>
  </si>
  <si>
    <t>Honorarios asimilables a salarios</t>
  </si>
  <si>
    <t>Honorarios</t>
  </si>
  <si>
    <t>PRESTACIONES SINDICALES</t>
  </si>
  <si>
    <t>Carne</t>
  </si>
  <si>
    <t>Fruta y Verdura</t>
  </si>
  <si>
    <t>Alfalfa</t>
  </si>
  <si>
    <t>Alimento Procesado</t>
  </si>
  <si>
    <t>Semillas</t>
  </si>
  <si>
    <t>Costo de Ventas Souvenirs</t>
  </si>
  <si>
    <t>Mercancia Dañada</t>
  </si>
  <si>
    <t>Jardin de Eventos</t>
  </si>
  <si>
    <t>Combustibles, lubricantes y aditivos des</t>
  </si>
  <si>
    <t>Vestuario y uniformes destinados a activ</t>
  </si>
  <si>
    <t>Servicio de energía eléctrica</t>
  </si>
  <si>
    <t>Frecuencia Radios</t>
  </si>
  <si>
    <t>Arrendamiento de maquinaria, otros equip</t>
  </si>
  <si>
    <t>Membresias</t>
  </si>
  <si>
    <t>Servicios de vigilancia</t>
  </si>
  <si>
    <t>Seguros de responsabilidad patrimonial y</t>
  </si>
  <si>
    <t>Mantenimiento de Albergues</t>
  </si>
  <si>
    <t>Reparación y mantenimiento de equipo de</t>
  </si>
  <si>
    <t>Lonas y espectaculares</t>
  </si>
  <si>
    <t>Publicidad y propaganda</t>
  </si>
  <si>
    <t>Programa de Televisión</t>
  </si>
  <si>
    <t>Trabajos de Impresión</t>
  </si>
  <si>
    <t>Espectaculos</t>
  </si>
  <si>
    <t>Servicios operativos para eventos</t>
  </si>
  <si>
    <t>CORTESIAS</t>
  </si>
  <si>
    <t>SOUVENIRS DE REPRESENTACION</t>
  </si>
  <si>
    <t>Placas y Tenencias</t>
  </si>
  <si>
    <t>Permiso venta bebidad alcoholicas</t>
  </si>
  <si>
    <t>Impuesto sobre nóminas</t>
  </si>
  <si>
    <t>Comisión vales de despensa</t>
  </si>
  <si>
    <t>BARDA PERIMETRAL</t>
  </si>
  <si>
    <t>MANTENIMIENTO DE ALBERGUES</t>
  </si>
  <si>
    <t>Mobiliario y equipo de oficina</t>
  </si>
  <si>
    <t>Equipo de computo</t>
  </si>
  <si>
    <t>Equipo transporte</t>
  </si>
  <si>
    <t>Maquinas palomera</t>
  </si>
  <si>
    <t>Herpetario</t>
  </si>
  <si>
    <t>Total entidad: 400</t>
  </si>
  <si>
    <t>PROYECTOS, MANTENIMIENTO, JARDINERIA Y L</t>
  </si>
  <si>
    <t>AYUDA PARA GASTOS DE DEFUNCION</t>
  </si>
  <si>
    <t>Servicio de capacitacion</t>
  </si>
  <si>
    <t>Total entidad: 500</t>
  </si>
  <si>
    <t>Remuneraciones por horas extraorfdinarias</t>
  </si>
  <si>
    <t xml:space="preserve">Turno Semana Santa </t>
  </si>
  <si>
    <t>Arrendamiento  de maquinaria y otros equipos</t>
  </si>
  <si>
    <t>Total entidad: 600</t>
  </si>
  <si>
    <t>Total general :</t>
  </si>
  <si>
    <t>C.P. FRANCISCO RINCÓN GALLARDO PASCALIS</t>
  </si>
  <si>
    <t>C. LUIS FERNANDO GÓMEZ VARGAS</t>
  </si>
  <si>
    <t>C. RICARDO ESQUIVEL QUIJAS</t>
  </si>
  <si>
    <t>Junta de Trabajo</t>
  </si>
  <si>
    <t>'41730-7100-0005-0007-0041</t>
  </si>
  <si>
    <t>Reparación y mantenimiento de equipo de transporte</t>
  </si>
  <si>
    <t>Trabajos de Impresión*</t>
  </si>
  <si>
    <t>'41730-7100-0005-0024</t>
  </si>
  <si>
    <t>SHOW DE ANIMALES</t>
  </si>
  <si>
    <t>'41730-7100-0005-0001-0006</t>
  </si>
  <si>
    <t>'41730-7100-0005-0001-0010</t>
  </si>
  <si>
    <t>VERANO ZOOLEON</t>
  </si>
  <si>
    <t>REGIDOR SERGIO CONTRERAS GUERRERO</t>
  </si>
  <si>
    <t>41730-7100-0005-0001-0014</t>
  </si>
  <si>
    <t>PAQUETE HUELLAS DE LA VIDA</t>
  </si>
  <si>
    <t>41730-7100-0005-0004</t>
  </si>
  <si>
    <t>INGRESOS POR ZONA MITO</t>
  </si>
  <si>
    <t>Placas y Tenencias, VERIFICACIONES</t>
  </si>
  <si>
    <t>'41730-7100-0005-0001-0016</t>
  </si>
  <si>
    <t>PAQUETE INTEGRAL HUELLAS DE LA VIDA</t>
  </si>
  <si>
    <t>'41730-7100-0005-0026</t>
  </si>
  <si>
    <t>EXHIBICIÓN HUELLAS DE LA VIDA</t>
  </si>
  <si>
    <t>'41730-7100-0003-0009</t>
  </si>
  <si>
    <t>TALLERES</t>
  </si>
  <si>
    <t>MA TERESA MURILLO BECERRA</t>
  </si>
  <si>
    <t>PRESUPUETO INGRESOS 2018</t>
  </si>
  <si>
    <t>PRESUPUESTO DE EGRESOS 2018</t>
  </si>
  <si>
    <t xml:space="preserve">Otros Servicios  </t>
  </si>
  <si>
    <t>Programa de Televisión (TV4 "MISIÓN 4 AL RESCATE)</t>
  </si>
  <si>
    <t>PERRO PARQUE</t>
  </si>
  <si>
    <t>Total entidad: 700</t>
  </si>
  <si>
    <t>41730-7100-0010-0000</t>
  </si>
  <si>
    <t>ADMISIÓN GENERAL PERSONAS</t>
  </si>
  <si>
    <t>ADMISIÓN CANINA</t>
  </si>
  <si>
    <t>PAQUETE BONO PERRO PARQUE</t>
  </si>
  <si>
    <t>41730-7100-0010-0001</t>
  </si>
  <si>
    <t>41730-7100-0010-0002</t>
  </si>
  <si>
    <t>41730-7100-0010-0003</t>
  </si>
  <si>
    <t>VENTA DE ALIMENTOS PARA CANINOS</t>
  </si>
  <si>
    <t>41730-7100-0010-0004</t>
  </si>
  <si>
    <t>41730-7100-0010-0005</t>
  </si>
  <si>
    <t>41730-7100-0010-0006</t>
  </si>
  <si>
    <t>41730-7100-0010-0007</t>
  </si>
  <si>
    <t>41730-7100-0010-0008</t>
  </si>
  <si>
    <t xml:space="preserve">Especies menores y de zoológico </t>
  </si>
  <si>
    <t>'41730-7100-0003-0005</t>
  </si>
  <si>
    <t>INGRESOS MACRO-JAULA</t>
  </si>
  <si>
    <t>'41730-7100-0005-0007-0043</t>
  </si>
  <si>
    <t>MARIO ARVIZU VALENCIA</t>
  </si>
  <si>
    <t>SUBSIDIO EXTRAORDINARIO</t>
  </si>
  <si>
    <t>INFRAESTRUCTURA ESTACIONAMIENTOS</t>
  </si>
  <si>
    <t>TIENDA DE SOUVENIRS Y RESTAURANTES</t>
  </si>
  <si>
    <t>APLICACIÓN DE REMANENTE DE EJERCICIOS ANTERIORES</t>
  </si>
  <si>
    <t>'41730-7100-0005-0001-0015</t>
  </si>
  <si>
    <t>INGRESOS HALLOWEEN ZOO</t>
  </si>
  <si>
    <t>VENTA DE PLUMAS</t>
  </si>
  <si>
    <t xml:space="preserve">Otros equipos </t>
  </si>
  <si>
    <t>FOTO LIFE</t>
  </si>
  <si>
    <t>LEON, GTO., A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</si>
</sst>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  <numFmt numFmtId="16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10" xfId="0" applyFont="1" applyFill="1" applyBorder="1" applyAlignment="1" quotePrefix="1">
      <alignment wrapText="1"/>
    </xf>
    <xf numFmtId="0" fontId="49" fillId="33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3" fontId="48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164" fontId="3" fillId="0" borderId="0" xfId="47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Alignment="1" quotePrefix="1">
      <alignment horizontal="center" wrapText="1"/>
    </xf>
    <xf numFmtId="0" fontId="5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0" fontId="0" fillId="0" borderId="0" xfId="54" applyNumberFormat="1" applyFont="1" applyFill="1" applyAlignment="1">
      <alignment wrapText="1"/>
    </xf>
    <xf numFmtId="0" fontId="49" fillId="0" borderId="0" xfId="0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0" fontId="49" fillId="0" borderId="0" xfId="0" applyFont="1" applyAlignment="1">
      <alignment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9" fontId="0" fillId="0" borderId="0" xfId="54" applyFont="1" applyFill="1" applyAlignment="1">
      <alignment/>
    </xf>
    <xf numFmtId="4" fontId="0" fillId="34" borderId="0" xfId="0" applyNumberFormat="1" applyFill="1" applyAlignment="1">
      <alignment/>
    </xf>
    <xf numFmtId="10" fontId="3" fillId="0" borderId="0" xfId="54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0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left" vertical="top" wrapText="1"/>
    </xf>
    <xf numFmtId="0" fontId="51" fillId="0" borderId="10" xfId="0" applyFont="1" applyFill="1" applyBorder="1" applyAlignment="1">
      <alignment wrapText="1"/>
    </xf>
    <xf numFmtId="165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4" fontId="5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51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 quotePrefix="1">
      <alignment wrapText="1"/>
    </xf>
    <xf numFmtId="4" fontId="0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0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18" borderId="0" xfId="0" applyFont="1" applyFill="1" applyAlignment="1">
      <alignment horizontal="center" wrapText="1"/>
    </xf>
    <xf numFmtId="0" fontId="30" fillId="18" borderId="0" xfId="0" applyFont="1" applyFill="1" applyAlignment="1">
      <alignment horizontal="center" wrapText="1"/>
    </xf>
    <xf numFmtId="0" fontId="2" fillId="18" borderId="0" xfId="0" applyFont="1" applyFill="1" applyAlignment="1">
      <alignment horizontal="center"/>
    </xf>
    <xf numFmtId="0" fontId="4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4" fontId="0" fillId="35" borderId="0" xfId="0" applyNumberFormat="1" applyFill="1" applyAlignment="1">
      <alignment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/>
    </xf>
    <xf numFmtId="4" fontId="49" fillId="36" borderId="0" xfId="0" applyNumberFormat="1" applyFont="1" applyFill="1" applyAlignment="1">
      <alignment wrapText="1"/>
    </xf>
    <xf numFmtId="4" fontId="49" fillId="35" borderId="0" xfId="0" applyNumberFormat="1" applyFont="1" applyFill="1" applyAlignment="1">
      <alignment wrapText="1"/>
    </xf>
    <xf numFmtId="4" fontId="0" fillId="35" borderId="0" xfId="0" applyNumberFormat="1" applyFont="1" applyFill="1" applyAlignment="1">
      <alignment/>
    </xf>
    <xf numFmtId="0" fontId="49" fillId="18" borderId="0" xfId="0" applyFont="1" applyFill="1" applyAlignment="1" quotePrefix="1">
      <alignment horizontal="center" wrapText="1"/>
    </xf>
    <xf numFmtId="0" fontId="4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Presupuesto\Presupuesto%20Zoologico%202013%20Modifi%20marzo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2013"/>
      <sheetName val="Egresos 2013"/>
      <sheetName val="Ingresos 2013 Marzo"/>
      <sheetName val="Egresos 2013 Marzo"/>
      <sheetName val="Ingresos 2013 Junio"/>
      <sheetName val="Egresos 2013 Junio"/>
      <sheetName val="Egresos 2013 Junio (2)"/>
      <sheetName val="Ingresos 2013 Julio"/>
      <sheetName val="Egresos 2013 Julio"/>
      <sheetName val="Ingresos 2013 Agosto"/>
      <sheetName val="Egresos 2013 Agosto"/>
      <sheetName val="Ingresos 2013 nOVIEMBRE"/>
      <sheetName val="Egresos 2013 Noviembre"/>
    </sheetNames>
    <sheetDataSet>
      <sheetData sheetId="4">
        <row r="95">
          <cell r="O95">
            <v>41220695.37467511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C17" sqref="C17:O17"/>
    </sheetView>
  </sheetViews>
  <sheetFormatPr defaultColWidth="11.421875" defaultRowHeight="15"/>
  <cols>
    <col min="1" max="1" width="25.00390625" style="2" bestFit="1" customWidth="1"/>
    <col min="2" max="2" width="35.140625" style="2" bestFit="1" customWidth="1"/>
    <col min="3" max="4" width="10.8515625" style="3" customWidth="1"/>
    <col min="5" max="15" width="10.8515625" style="2" customWidth="1"/>
    <col min="16" max="17" width="9.00390625" style="2" bestFit="1" customWidth="1"/>
    <col min="18" max="16384" width="11.421875" style="2" customWidth="1"/>
  </cols>
  <sheetData>
    <row r="1" ht="15">
      <c r="A1" s="1" t="s">
        <v>0</v>
      </c>
    </row>
    <row r="2" spans="1:4" ht="15">
      <c r="A2" s="1" t="s">
        <v>1</v>
      </c>
      <c r="D2" s="1"/>
    </row>
    <row r="3" spans="3:4" ht="15">
      <c r="C3" s="1"/>
      <c r="D3" s="1"/>
    </row>
    <row r="4" spans="1:15" ht="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4" ht="15">
      <c r="A5" s="3"/>
      <c r="B5" s="3"/>
      <c r="C5" s="2"/>
      <c r="D5" s="2"/>
    </row>
    <row r="6" spans="1:4" ht="15">
      <c r="A6" s="3"/>
      <c r="B6" s="3"/>
      <c r="C6" s="2"/>
      <c r="D6" s="2"/>
    </row>
    <row r="7" spans="1:15" s="7" customFormat="1" ht="15">
      <c r="A7" s="5" t="s">
        <v>17</v>
      </c>
      <c r="B7" s="5" t="s">
        <v>18</v>
      </c>
      <c r="C7" s="6">
        <f aca="true" t="shared" si="0" ref="C7:O7">SUM(C8:C15)</f>
        <v>217834.97999999998</v>
      </c>
      <c r="D7" s="6">
        <f t="shared" si="0"/>
        <v>307407.79</v>
      </c>
      <c r="E7" s="6">
        <f>SUM(E8:E15)</f>
        <v>1022485.26</v>
      </c>
      <c r="F7" s="6">
        <f t="shared" si="0"/>
        <v>521537.32</v>
      </c>
      <c r="G7" s="6">
        <f t="shared" si="0"/>
        <v>363850.54</v>
      </c>
      <c r="H7" s="6">
        <f t="shared" si="0"/>
        <v>437716.03</v>
      </c>
      <c r="I7" s="6">
        <f>SUM(I8:I15)</f>
        <v>462254.5</v>
      </c>
      <c r="J7" s="6">
        <f t="shared" si="0"/>
        <v>345119.025125</v>
      </c>
      <c r="K7" s="6">
        <f t="shared" si="0"/>
        <v>213203.49925</v>
      </c>
      <c r="L7" s="6">
        <f t="shared" si="0"/>
        <v>274173.901</v>
      </c>
      <c r="M7" s="6">
        <f t="shared" si="0"/>
        <v>247807.95187499997</v>
      </c>
      <c r="N7" s="6">
        <f t="shared" si="0"/>
        <v>273154.993625</v>
      </c>
      <c r="O7" s="6">
        <f t="shared" si="0"/>
        <v>4686545.790875</v>
      </c>
    </row>
    <row r="8" spans="1:15" ht="15">
      <c r="A8" s="5" t="s">
        <v>19</v>
      </c>
      <c r="B8" s="5" t="s">
        <v>20</v>
      </c>
      <c r="C8" s="8">
        <v>82475</v>
      </c>
      <c r="D8" s="8">
        <v>116580</v>
      </c>
      <c r="E8" s="8">
        <v>320060</v>
      </c>
      <c r="F8" s="8">
        <v>154440</v>
      </c>
      <c r="G8" s="8">
        <v>118375</v>
      </c>
      <c r="H8" s="8">
        <v>89782.5</v>
      </c>
      <c r="I8" s="8">
        <v>182320</v>
      </c>
      <c r="J8" s="8">
        <v>147828.7125</v>
      </c>
      <c r="K8" s="8">
        <v>95098.89375</v>
      </c>
      <c r="L8" s="8">
        <v>100271.85</v>
      </c>
      <c r="M8" s="8">
        <v>98530.95</v>
      </c>
      <c r="N8" s="8">
        <v>119367.15000000001</v>
      </c>
      <c r="O8" s="8">
        <f>SUM(C8:N8)</f>
        <v>1625130.05625</v>
      </c>
    </row>
    <row r="9" spans="1:15" ht="15">
      <c r="A9" s="5" t="s">
        <v>21</v>
      </c>
      <c r="B9" s="5" t="s">
        <v>22</v>
      </c>
      <c r="C9" s="8">
        <v>895.48</v>
      </c>
      <c r="D9" s="8">
        <v>958.79</v>
      </c>
      <c r="E9" s="8">
        <v>1537.26</v>
      </c>
      <c r="F9" s="8">
        <v>1360.32</v>
      </c>
      <c r="G9" s="8">
        <v>888.04</v>
      </c>
      <c r="H9" s="8">
        <v>480.53</v>
      </c>
      <c r="I9" s="8">
        <v>897.5</v>
      </c>
      <c r="J9" s="8">
        <v>500</v>
      </c>
      <c r="K9" s="8">
        <v>500</v>
      </c>
      <c r="L9" s="8">
        <v>500</v>
      </c>
      <c r="M9" s="8">
        <v>500</v>
      </c>
      <c r="N9" s="8">
        <v>500</v>
      </c>
      <c r="O9" s="8">
        <f aca="true" t="shared" si="1" ref="O9:O15">SUM(C9:N9)</f>
        <v>9517.919999999998</v>
      </c>
    </row>
    <row r="10" spans="1:15" ht="15">
      <c r="A10" s="5" t="s">
        <v>23</v>
      </c>
      <c r="B10" s="5" t="s">
        <v>24</v>
      </c>
      <c r="C10" s="8">
        <v>42567</v>
      </c>
      <c r="D10" s="8">
        <v>45006</v>
      </c>
      <c r="E10" s="8">
        <v>148494</v>
      </c>
      <c r="F10" s="8">
        <v>60415</v>
      </c>
      <c r="G10" s="8">
        <v>43935</v>
      </c>
      <c r="H10" s="8">
        <v>59976</v>
      </c>
      <c r="I10" s="8">
        <v>69243</v>
      </c>
      <c r="J10" s="8">
        <v>29094.999999999996</v>
      </c>
      <c r="K10" s="8">
        <v>20240</v>
      </c>
      <c r="L10" s="8">
        <v>30129.999999999996</v>
      </c>
      <c r="M10" s="8">
        <v>28519.999999999996</v>
      </c>
      <c r="N10" s="8">
        <v>30014.999999999996</v>
      </c>
      <c r="O10" s="8">
        <f t="shared" si="1"/>
        <v>607636</v>
      </c>
    </row>
    <row r="11" spans="1:15" ht="15">
      <c r="A11" s="5" t="s">
        <v>25</v>
      </c>
      <c r="B11" s="5" t="s">
        <v>26</v>
      </c>
      <c r="C11" s="8">
        <v>31528</v>
      </c>
      <c r="D11" s="8">
        <v>44259</v>
      </c>
      <c r="E11" s="8">
        <v>160813</v>
      </c>
      <c r="F11" s="8">
        <v>96875</v>
      </c>
      <c r="G11" s="8">
        <v>75002</v>
      </c>
      <c r="H11" s="8">
        <v>124309</v>
      </c>
      <c r="I11" s="8">
        <v>56457</v>
      </c>
      <c r="J11" s="8">
        <v>40595</v>
      </c>
      <c r="K11" s="8">
        <v>20355</v>
      </c>
      <c r="L11" s="8">
        <v>30819.999999999996</v>
      </c>
      <c r="M11" s="8">
        <v>29209.999999999996</v>
      </c>
      <c r="N11" s="8">
        <v>23460</v>
      </c>
      <c r="O11" s="8">
        <f t="shared" si="1"/>
        <v>733683</v>
      </c>
    </row>
    <row r="12" spans="1:15" ht="15">
      <c r="A12" s="5" t="s">
        <v>27</v>
      </c>
      <c r="B12" s="5" t="s">
        <v>28</v>
      </c>
      <c r="C12" s="8">
        <v>12258</v>
      </c>
      <c r="D12" s="8">
        <v>11917</v>
      </c>
      <c r="E12" s="8">
        <v>13613</v>
      </c>
      <c r="F12" s="8">
        <v>19130</v>
      </c>
      <c r="G12" s="8">
        <v>16260</v>
      </c>
      <c r="H12" s="8">
        <v>10841</v>
      </c>
      <c r="I12" s="8">
        <v>23180</v>
      </c>
      <c r="J12" s="8">
        <v>14865.062625</v>
      </c>
      <c r="K12" s="8">
        <v>11349.355500000001</v>
      </c>
      <c r="L12" s="8">
        <v>10566.801000000001</v>
      </c>
      <c r="M12" s="8">
        <v>10551.751875</v>
      </c>
      <c r="N12" s="8">
        <v>15522.593625000001</v>
      </c>
      <c r="O12" s="8">
        <f t="shared" si="1"/>
        <v>170054.564625</v>
      </c>
    </row>
    <row r="13" spans="1:15" ht="15">
      <c r="A13" s="9" t="s">
        <v>29</v>
      </c>
      <c r="B13" s="5" t="s">
        <v>30</v>
      </c>
      <c r="C13" s="8">
        <v>0</v>
      </c>
      <c r="D13" s="8">
        <v>0</v>
      </c>
      <c r="E13" s="8">
        <v>2550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si="1"/>
        <v>2550</v>
      </c>
    </row>
    <row r="14" spans="1:16" ht="15">
      <c r="A14" s="5" t="s">
        <v>31</v>
      </c>
      <c r="B14" s="5" t="s">
        <v>32</v>
      </c>
      <c r="C14" s="8">
        <v>47989</v>
      </c>
      <c r="D14" s="8">
        <v>88687</v>
      </c>
      <c r="E14" s="8">
        <v>375418</v>
      </c>
      <c r="F14" s="8">
        <v>189317</v>
      </c>
      <c r="G14" s="8">
        <v>109022</v>
      </c>
      <c r="H14" s="8">
        <v>152327</v>
      </c>
      <c r="I14" s="8">
        <v>129978</v>
      </c>
      <c r="J14" s="8">
        <v>112124.99999999999</v>
      </c>
      <c r="K14" s="8">
        <v>65550</v>
      </c>
      <c r="L14" s="8">
        <v>101774.99999999999</v>
      </c>
      <c r="M14" s="8">
        <v>80385</v>
      </c>
      <c r="N14" s="8">
        <v>84180</v>
      </c>
      <c r="O14" s="8">
        <f t="shared" si="1"/>
        <v>1536753</v>
      </c>
      <c r="P14" s="10"/>
    </row>
    <row r="15" spans="1:16" ht="15">
      <c r="A15" s="9" t="s">
        <v>33</v>
      </c>
      <c r="B15" s="11" t="s">
        <v>34</v>
      </c>
      <c r="C15" s="8">
        <v>122.5</v>
      </c>
      <c r="D15" s="8">
        <v>0</v>
      </c>
      <c r="E15" s="8">
        <v>0</v>
      </c>
      <c r="F15" s="8">
        <v>0</v>
      </c>
      <c r="G15" s="8">
        <v>368.5</v>
      </c>
      <c r="H15" s="8">
        <v>0</v>
      </c>
      <c r="I15" s="8">
        <v>179</v>
      </c>
      <c r="J15" s="8">
        <v>110.25</v>
      </c>
      <c r="K15" s="8">
        <v>110.25</v>
      </c>
      <c r="L15" s="8">
        <v>110.25</v>
      </c>
      <c r="M15" s="8">
        <v>110.25</v>
      </c>
      <c r="N15" s="8">
        <v>110.25</v>
      </c>
      <c r="O15" s="8">
        <f t="shared" si="1"/>
        <v>1221.25</v>
      </c>
      <c r="P15" s="10"/>
    </row>
    <row r="16" spans="1:16" s="7" customFormat="1" ht="15">
      <c r="A16" s="5" t="s">
        <v>35</v>
      </c>
      <c r="B16" s="5" t="s">
        <v>36</v>
      </c>
      <c r="C16" s="6">
        <f aca="true" t="shared" si="2" ref="C16:O16">SUM(C17:C20)</f>
        <v>248843</v>
      </c>
      <c r="D16" s="6">
        <f t="shared" si="2"/>
        <v>124878.5</v>
      </c>
      <c r="E16" s="6">
        <f>SUM(E17:E20)</f>
        <v>214709</v>
      </c>
      <c r="F16" s="6">
        <f t="shared" si="2"/>
        <v>247139.5</v>
      </c>
      <c r="G16" s="6">
        <f t="shared" si="2"/>
        <v>212684.5</v>
      </c>
      <c r="H16" s="6">
        <f t="shared" si="2"/>
        <v>46321.5</v>
      </c>
      <c r="I16" s="6">
        <f>SUM(I17:I20)</f>
        <v>1903.9</v>
      </c>
      <c r="J16" s="6">
        <f t="shared" si="2"/>
        <v>10743.3655</v>
      </c>
      <c r="K16" s="6">
        <f t="shared" si="2"/>
        <v>11175.0604</v>
      </c>
      <c r="L16" s="6">
        <f t="shared" si="2"/>
        <v>11062.6936</v>
      </c>
      <c r="M16" s="6">
        <f t="shared" si="2"/>
        <v>10886.1172</v>
      </c>
      <c r="N16" s="6">
        <f t="shared" si="2"/>
        <v>11109.1309</v>
      </c>
      <c r="O16" s="6">
        <f t="shared" si="2"/>
        <v>1151456.2676</v>
      </c>
      <c r="P16" s="12"/>
    </row>
    <row r="17" spans="1:16" ht="15">
      <c r="A17" s="5" t="s">
        <v>37</v>
      </c>
      <c r="B17" s="5" t="s">
        <v>38</v>
      </c>
      <c r="C17" s="8">
        <v>245000</v>
      </c>
      <c r="D17" s="8">
        <v>120000</v>
      </c>
      <c r="E17" s="8">
        <v>135000</v>
      </c>
      <c r="F17" s="8">
        <v>246000</v>
      </c>
      <c r="G17" s="8">
        <v>211000</v>
      </c>
      <c r="H17" s="8">
        <v>0</v>
      </c>
      <c r="I17" s="8">
        <v>0</v>
      </c>
      <c r="J17" s="8">
        <v>10000</v>
      </c>
      <c r="K17" s="8">
        <v>10000</v>
      </c>
      <c r="L17" s="8">
        <v>10000</v>
      </c>
      <c r="M17" s="8">
        <v>10000</v>
      </c>
      <c r="N17" s="8">
        <v>10000</v>
      </c>
      <c r="O17" s="8">
        <f>SUM(C17:N17)</f>
        <v>1007000</v>
      </c>
      <c r="P17" s="10"/>
    </row>
    <row r="18" spans="1:16" ht="15">
      <c r="A18" s="5" t="s">
        <v>39</v>
      </c>
      <c r="B18" s="5" t="s">
        <v>40</v>
      </c>
      <c r="C18" s="8">
        <v>893</v>
      </c>
      <c r="D18" s="8">
        <v>913.5</v>
      </c>
      <c r="E18" s="8">
        <v>925</v>
      </c>
      <c r="F18" s="8">
        <v>939.5</v>
      </c>
      <c r="G18" s="8">
        <v>1584.5</v>
      </c>
      <c r="H18" s="8">
        <v>975.5</v>
      </c>
      <c r="I18" s="8">
        <v>1853.9</v>
      </c>
      <c r="J18" s="8">
        <v>593.3655000000001</v>
      </c>
      <c r="K18" s="8">
        <v>1025.0604</v>
      </c>
      <c r="L18" s="8">
        <v>912.6936000000001</v>
      </c>
      <c r="M18" s="8">
        <v>736.1172000000001</v>
      </c>
      <c r="N18" s="8">
        <v>959.1309000000001</v>
      </c>
      <c r="O18" s="8">
        <f>SUM(C18:N18)</f>
        <v>12311.267600000001</v>
      </c>
      <c r="P18" s="10"/>
    </row>
    <row r="19" spans="1:16" ht="15">
      <c r="A19" s="9" t="s">
        <v>41</v>
      </c>
      <c r="B19" s="11" t="s">
        <v>42</v>
      </c>
      <c r="C19" s="8">
        <v>2950</v>
      </c>
      <c r="D19" s="8">
        <v>1000</v>
      </c>
      <c r="E19" s="8">
        <v>0</v>
      </c>
      <c r="F19" s="8">
        <v>200</v>
      </c>
      <c r="G19" s="8">
        <v>100</v>
      </c>
      <c r="H19" s="8">
        <v>0</v>
      </c>
      <c r="I19" s="8">
        <v>50</v>
      </c>
      <c r="J19" s="8">
        <v>150</v>
      </c>
      <c r="K19" s="8">
        <v>150</v>
      </c>
      <c r="L19" s="8">
        <v>150</v>
      </c>
      <c r="M19" s="8">
        <v>150</v>
      </c>
      <c r="N19" s="8">
        <v>150</v>
      </c>
      <c r="O19" s="8">
        <f>SUM(C19:N19)</f>
        <v>5050</v>
      </c>
      <c r="P19" s="10"/>
    </row>
    <row r="20" spans="1:16" ht="15">
      <c r="A20" s="13"/>
      <c r="B20" s="11" t="s">
        <v>43</v>
      </c>
      <c r="C20" s="8"/>
      <c r="D20" s="8">
        <v>2965</v>
      </c>
      <c r="E20" s="8">
        <v>78784</v>
      </c>
      <c r="F20" s="8">
        <v>0</v>
      </c>
      <c r="G20" s="8"/>
      <c r="H20" s="8">
        <v>45346</v>
      </c>
      <c r="I20" s="8">
        <v>0</v>
      </c>
      <c r="J20" s="8"/>
      <c r="K20" s="8"/>
      <c r="L20" s="8"/>
      <c r="M20" s="8"/>
      <c r="N20" s="8"/>
      <c r="O20" s="8">
        <f>SUM(C20:N20)</f>
        <v>127095</v>
      </c>
      <c r="P20" s="10"/>
    </row>
    <row r="21" spans="1:16" s="7" customFormat="1" ht="15">
      <c r="A21" s="5" t="s">
        <v>44</v>
      </c>
      <c r="B21" s="5" t="s">
        <v>45</v>
      </c>
      <c r="C21" s="6">
        <f aca="true" t="shared" si="3" ref="C21:O21">SUM(C22:C30)</f>
        <v>37504</v>
      </c>
      <c r="D21" s="6">
        <f t="shared" si="3"/>
        <v>101695</v>
      </c>
      <c r="E21" s="6">
        <f t="shared" si="3"/>
        <v>306194</v>
      </c>
      <c r="F21" s="6">
        <f>SUM(F22:F30)</f>
        <v>335917</v>
      </c>
      <c r="G21" s="6">
        <f t="shared" si="3"/>
        <v>137133</v>
      </c>
      <c r="H21" s="6">
        <f t="shared" si="3"/>
        <v>302870</v>
      </c>
      <c r="I21" s="6">
        <f>SUM(I22:I30)</f>
        <v>149769</v>
      </c>
      <c r="J21" s="6">
        <f t="shared" si="3"/>
        <v>72664</v>
      </c>
      <c r="K21" s="6">
        <f t="shared" si="3"/>
        <v>23909</v>
      </c>
      <c r="L21" s="6">
        <f t="shared" si="3"/>
        <v>67453</v>
      </c>
      <c r="M21" s="6">
        <f t="shared" si="3"/>
        <v>77367</v>
      </c>
      <c r="N21" s="6">
        <f t="shared" si="3"/>
        <v>63857</v>
      </c>
      <c r="O21" s="6">
        <f t="shared" si="3"/>
        <v>1676332</v>
      </c>
      <c r="P21" s="12"/>
    </row>
    <row r="22" spans="1:16" ht="15">
      <c r="A22" s="9" t="s">
        <v>46</v>
      </c>
      <c r="B22" s="5" t="s">
        <v>47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47965</v>
      </c>
      <c r="J22" s="8">
        <v>33805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81770</v>
      </c>
      <c r="P22" s="10"/>
    </row>
    <row r="23" spans="1:16" ht="15">
      <c r="A23" s="14" t="s">
        <v>48</v>
      </c>
      <c r="B23" s="5" t="s">
        <v>49</v>
      </c>
      <c r="C23" s="8">
        <v>1383</v>
      </c>
      <c r="D23" s="8">
        <v>2894</v>
      </c>
      <c r="E23" s="8">
        <v>17726</v>
      </c>
      <c r="F23" s="8">
        <v>4380</v>
      </c>
      <c r="G23" s="8">
        <v>1595</v>
      </c>
      <c r="H23" s="8">
        <v>3639</v>
      </c>
      <c r="I23" s="8">
        <v>3827</v>
      </c>
      <c r="J23" s="8">
        <v>1300</v>
      </c>
      <c r="K23" s="8">
        <v>1300</v>
      </c>
      <c r="L23" s="8">
        <v>1300</v>
      </c>
      <c r="M23" s="8">
        <v>1300</v>
      </c>
      <c r="N23" s="8">
        <v>1300</v>
      </c>
      <c r="O23" s="8">
        <f aca="true" t="shared" si="4" ref="O23:O30">SUM(C23:N23)</f>
        <v>41944</v>
      </c>
      <c r="P23" s="10"/>
    </row>
    <row r="24" spans="1:16" ht="15">
      <c r="A24" s="5"/>
      <c r="B24" s="5" t="s">
        <v>50</v>
      </c>
      <c r="C24" s="8">
        <v>0</v>
      </c>
      <c r="D24" s="8">
        <v>0</v>
      </c>
      <c r="E24" s="8">
        <v>9450</v>
      </c>
      <c r="F24" s="8">
        <v>0</v>
      </c>
      <c r="G24" s="8">
        <v>0</v>
      </c>
      <c r="H24" s="8">
        <v>0</v>
      </c>
      <c r="I24" s="8">
        <v>0</v>
      </c>
      <c r="J24" s="8">
        <v>4769</v>
      </c>
      <c r="K24" s="8">
        <v>0</v>
      </c>
      <c r="L24" s="8">
        <v>0</v>
      </c>
      <c r="M24" s="8">
        <v>0</v>
      </c>
      <c r="N24" s="8">
        <v>0</v>
      </c>
      <c r="O24" s="8">
        <f t="shared" si="4"/>
        <v>14219</v>
      </c>
      <c r="P24" s="10"/>
    </row>
    <row r="25" spans="1:16" ht="15">
      <c r="A25" s="9" t="s">
        <v>51</v>
      </c>
      <c r="B25" s="5" t="s">
        <v>52</v>
      </c>
      <c r="C25" s="8">
        <v>0</v>
      </c>
      <c r="D25" s="8">
        <v>0</v>
      </c>
      <c r="E25" s="8">
        <v>14710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4"/>
        <v>14710</v>
      </c>
      <c r="P25" s="10"/>
    </row>
    <row r="26" spans="1:16" ht="15">
      <c r="A26" s="14" t="s">
        <v>53</v>
      </c>
      <c r="B26" s="5" t="s">
        <v>54</v>
      </c>
      <c r="C26" s="8">
        <v>0</v>
      </c>
      <c r="D26" s="8">
        <v>0</v>
      </c>
      <c r="E26" s="8">
        <v>0</v>
      </c>
      <c r="F26" s="8">
        <v>5496</v>
      </c>
      <c r="G26" s="8">
        <v>0</v>
      </c>
      <c r="H26" s="8">
        <v>5496</v>
      </c>
      <c r="I26" s="8">
        <v>0</v>
      </c>
      <c r="J26" s="8">
        <v>1750</v>
      </c>
      <c r="K26" s="8">
        <v>1750</v>
      </c>
      <c r="L26" s="8">
        <v>1750</v>
      </c>
      <c r="M26" s="8">
        <v>1750</v>
      </c>
      <c r="N26" s="8">
        <v>1750</v>
      </c>
      <c r="O26" s="8">
        <f t="shared" si="4"/>
        <v>19742</v>
      </c>
      <c r="P26" s="10"/>
    </row>
    <row r="27" spans="1:16" ht="15">
      <c r="A27" s="14" t="s">
        <v>55</v>
      </c>
      <c r="B27" s="5" t="s">
        <v>56</v>
      </c>
      <c r="C27" s="8">
        <v>1010</v>
      </c>
      <c r="D27" s="8">
        <v>6090</v>
      </c>
      <c r="E27" s="8">
        <v>26830</v>
      </c>
      <c r="F27" s="8">
        <v>3530</v>
      </c>
      <c r="G27" s="8">
        <v>2560</v>
      </c>
      <c r="H27" s="8">
        <v>5970</v>
      </c>
      <c r="I27" s="8">
        <v>5310</v>
      </c>
      <c r="J27" s="8">
        <v>2000</v>
      </c>
      <c r="K27" s="8">
        <v>2000</v>
      </c>
      <c r="L27" s="8">
        <v>2000</v>
      </c>
      <c r="M27" s="8">
        <v>2000</v>
      </c>
      <c r="N27" s="8">
        <v>2000</v>
      </c>
      <c r="O27" s="8">
        <f t="shared" si="4"/>
        <v>61300</v>
      </c>
      <c r="P27" s="10"/>
    </row>
    <row r="28" spans="1:16" ht="15">
      <c r="A28" s="5" t="s">
        <v>57</v>
      </c>
      <c r="B28" s="5" t="s">
        <v>58</v>
      </c>
      <c r="C28" s="8">
        <v>1430</v>
      </c>
      <c r="D28" s="8">
        <v>4140</v>
      </c>
      <c r="E28" s="8">
        <v>14360</v>
      </c>
      <c r="F28" s="8">
        <v>4360</v>
      </c>
      <c r="G28" s="8">
        <v>1240</v>
      </c>
      <c r="H28" s="8">
        <v>2810</v>
      </c>
      <c r="I28" s="8">
        <v>3100</v>
      </c>
      <c r="J28" s="8">
        <v>2000</v>
      </c>
      <c r="K28" s="8">
        <v>2000</v>
      </c>
      <c r="L28" s="8">
        <v>2000</v>
      </c>
      <c r="M28" s="8">
        <v>2000</v>
      </c>
      <c r="N28" s="8">
        <v>2000</v>
      </c>
      <c r="O28" s="8">
        <f t="shared" si="4"/>
        <v>41440</v>
      </c>
      <c r="P28" s="10"/>
    </row>
    <row r="29" spans="1:16" ht="15">
      <c r="A29" s="5" t="s">
        <v>59</v>
      </c>
      <c r="B29" s="5" t="s">
        <v>60</v>
      </c>
      <c r="C29" s="8">
        <v>33681</v>
      </c>
      <c r="D29" s="8">
        <v>88571</v>
      </c>
      <c r="E29" s="8">
        <v>220158</v>
      </c>
      <c r="F29" s="8">
        <v>318051</v>
      </c>
      <c r="G29" s="8">
        <v>131738</v>
      </c>
      <c r="H29" s="8">
        <v>284955</v>
      </c>
      <c r="I29" s="8">
        <v>89567</v>
      </c>
      <c r="J29" s="8">
        <v>27040</v>
      </c>
      <c r="K29" s="8">
        <v>16859</v>
      </c>
      <c r="L29" s="8">
        <v>60403</v>
      </c>
      <c r="M29" s="8">
        <v>70317</v>
      </c>
      <c r="N29" s="8">
        <v>56807</v>
      </c>
      <c r="O29" s="8">
        <f t="shared" si="4"/>
        <v>1398147</v>
      </c>
      <c r="P29" s="10"/>
    </row>
    <row r="30" spans="1:16" ht="15">
      <c r="A30" s="15" t="s">
        <v>61</v>
      </c>
      <c r="B30" s="5" t="s">
        <v>62</v>
      </c>
      <c r="C30" s="8"/>
      <c r="D30" s="8"/>
      <c r="E30" s="8">
        <v>2960</v>
      </c>
      <c r="F30" s="8">
        <v>100</v>
      </c>
      <c r="G30" s="8">
        <v>0</v>
      </c>
      <c r="H30" s="8">
        <v>0</v>
      </c>
      <c r="I30" s="8">
        <v>0</v>
      </c>
      <c r="J30" s="8"/>
      <c r="K30" s="8"/>
      <c r="L30" s="8"/>
      <c r="M30" s="8"/>
      <c r="N30" s="8"/>
      <c r="O30" s="8">
        <f t="shared" si="4"/>
        <v>3060</v>
      </c>
      <c r="P30" s="10"/>
    </row>
    <row r="31" spans="1:16" s="7" customFormat="1" ht="15">
      <c r="A31" s="5" t="s">
        <v>63</v>
      </c>
      <c r="B31" s="5" t="s">
        <v>64</v>
      </c>
      <c r="C31" s="6">
        <f aca="true" t="shared" si="5" ref="C31:O31">SUM(C32:C72)</f>
        <v>712489.22</v>
      </c>
      <c r="D31" s="6">
        <f t="shared" si="5"/>
        <v>1000608.38</v>
      </c>
      <c r="E31" s="6">
        <f>SUM(E32:E72)</f>
        <v>3488434.18</v>
      </c>
      <c r="F31" s="6">
        <f t="shared" si="5"/>
        <v>1672397.07</v>
      </c>
      <c r="G31" s="6">
        <f t="shared" si="5"/>
        <v>1221960.01</v>
      </c>
      <c r="H31" s="6">
        <f t="shared" si="5"/>
        <v>1738155.39</v>
      </c>
      <c r="I31" s="6">
        <f>SUM(I32:I72)</f>
        <v>1604133.09</v>
      </c>
      <c r="J31" s="6">
        <f t="shared" si="5"/>
        <v>1420004.04153625</v>
      </c>
      <c r="K31" s="6">
        <f t="shared" si="5"/>
        <v>1007881.8144962501</v>
      </c>
      <c r="L31" s="6">
        <f t="shared" si="5"/>
        <v>1021227.8203150003</v>
      </c>
      <c r="M31" s="6">
        <f t="shared" si="5"/>
        <v>1046507.6561376001</v>
      </c>
      <c r="N31" s="6">
        <f t="shared" si="5"/>
        <v>1132605.7969575</v>
      </c>
      <c r="O31" s="6">
        <f t="shared" si="5"/>
        <v>17066404.469442602</v>
      </c>
      <c r="P31" s="12"/>
    </row>
    <row r="32" spans="1:16" ht="15">
      <c r="A32" s="5"/>
      <c r="B32" s="5" t="s">
        <v>65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2491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>SUM(C32:N32)</f>
        <v>2491</v>
      </c>
      <c r="P32" s="10"/>
    </row>
    <row r="33" spans="1:16" ht="15">
      <c r="A33" s="5" t="s">
        <v>66</v>
      </c>
      <c r="B33" s="5" t="s">
        <v>67</v>
      </c>
      <c r="C33" s="8">
        <v>361798</v>
      </c>
      <c r="D33" s="8">
        <v>542298</v>
      </c>
      <c r="E33" s="8">
        <v>1971782</v>
      </c>
      <c r="F33" s="8">
        <v>758917</v>
      </c>
      <c r="G33" s="8">
        <v>428944</v>
      </c>
      <c r="H33" s="8">
        <v>318668</v>
      </c>
      <c r="I33" s="8">
        <v>779693</v>
      </c>
      <c r="J33" s="8">
        <v>791495.775</v>
      </c>
      <c r="K33" s="8">
        <v>586942.3791000001</v>
      </c>
      <c r="L33" s="8">
        <v>553900.3262100001</v>
      </c>
      <c r="M33" s="8">
        <v>576056.3392584</v>
      </c>
      <c r="N33" s="8">
        <v>625080.8925900001</v>
      </c>
      <c r="O33" s="8">
        <f aca="true" t="shared" si="6" ref="O33:O72">SUM(C33:N33)</f>
        <v>8295575.712158401</v>
      </c>
      <c r="P33" s="10"/>
    </row>
    <row r="34" spans="1:16" ht="15">
      <c r="A34" s="5" t="s">
        <v>68</v>
      </c>
      <c r="B34" s="5" t="s">
        <v>69</v>
      </c>
      <c r="C34" s="8">
        <v>100555</v>
      </c>
      <c r="D34" s="8">
        <v>148512</v>
      </c>
      <c r="E34" s="8">
        <v>554918</v>
      </c>
      <c r="F34" s="8">
        <v>319852</v>
      </c>
      <c r="G34" s="8">
        <v>138996</v>
      </c>
      <c r="H34" s="8">
        <v>120809</v>
      </c>
      <c r="I34" s="8">
        <v>294994</v>
      </c>
      <c r="J34" s="8">
        <v>219147.80580000003</v>
      </c>
      <c r="K34" s="8">
        <v>156607.4889225</v>
      </c>
      <c r="L34" s="8">
        <v>161405.40685500004</v>
      </c>
      <c r="M34" s="8">
        <v>167861.62312920004</v>
      </c>
      <c r="N34" s="8">
        <v>194301.31124250003</v>
      </c>
      <c r="O34" s="8">
        <f t="shared" si="6"/>
        <v>2577959.6359492</v>
      </c>
      <c r="P34" s="10"/>
    </row>
    <row r="35" spans="1:16" ht="15">
      <c r="A35" s="9" t="s">
        <v>70</v>
      </c>
      <c r="B35" s="5" t="s">
        <v>71</v>
      </c>
      <c r="C35" s="8">
        <v>0</v>
      </c>
      <c r="D35" s="8">
        <v>0</v>
      </c>
      <c r="E35" s="8">
        <v>0</v>
      </c>
      <c r="F35" s="8">
        <v>0</v>
      </c>
      <c r="G35" s="8">
        <v>292950</v>
      </c>
      <c r="H35" s="8">
        <v>799967.5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6"/>
        <v>1092917.5</v>
      </c>
      <c r="P35" s="10"/>
    </row>
    <row r="36" spans="1:16" ht="15">
      <c r="A36" s="5" t="s">
        <v>72</v>
      </c>
      <c r="B36" s="5" t="s">
        <v>73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6"/>
        <v>0</v>
      </c>
      <c r="P36" s="10"/>
    </row>
    <row r="37" spans="1:16" ht="15">
      <c r="A37" s="5" t="s">
        <v>74</v>
      </c>
      <c r="B37" s="5" t="s">
        <v>75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6"/>
        <v>0</v>
      </c>
      <c r="P37" s="10"/>
    </row>
    <row r="38" spans="1:16" ht="15">
      <c r="A38" s="5" t="s">
        <v>76</v>
      </c>
      <c r="B38" s="5" t="s">
        <v>77</v>
      </c>
      <c r="C38" s="8">
        <v>11193</v>
      </c>
      <c r="D38" s="8">
        <v>15704</v>
      </c>
      <c r="E38" s="8">
        <v>71097</v>
      </c>
      <c r="F38" s="8">
        <v>36504</v>
      </c>
      <c r="G38" s="8">
        <v>17719</v>
      </c>
      <c r="H38" s="8">
        <v>26143</v>
      </c>
      <c r="I38" s="8">
        <v>33605</v>
      </c>
      <c r="J38" s="8">
        <v>41486.96475000001</v>
      </c>
      <c r="K38" s="8">
        <v>17267.1345</v>
      </c>
      <c r="L38" s="8">
        <v>21420</v>
      </c>
      <c r="M38" s="8">
        <v>24255</v>
      </c>
      <c r="N38" s="8">
        <v>26145</v>
      </c>
      <c r="O38" s="8">
        <f t="shared" si="6"/>
        <v>342539.09925</v>
      </c>
      <c r="P38" s="10"/>
    </row>
    <row r="39" spans="1:16" ht="15">
      <c r="A39" s="5" t="s">
        <v>78</v>
      </c>
      <c r="B39" s="5" t="s">
        <v>79</v>
      </c>
      <c r="C39" s="8">
        <v>13104</v>
      </c>
      <c r="D39" s="8">
        <v>21918</v>
      </c>
      <c r="E39" s="8">
        <v>68809</v>
      </c>
      <c r="F39" s="8">
        <v>33956</v>
      </c>
      <c r="G39" s="8">
        <v>26520</v>
      </c>
      <c r="H39" s="8">
        <v>35399</v>
      </c>
      <c r="I39" s="8">
        <v>42666</v>
      </c>
      <c r="J39" s="8">
        <v>45650.941875000004</v>
      </c>
      <c r="K39" s="8">
        <v>23315.725125</v>
      </c>
      <c r="L39" s="8">
        <v>30956.050125</v>
      </c>
      <c r="M39" s="8">
        <v>26880</v>
      </c>
      <c r="N39" s="8">
        <v>36800.89875</v>
      </c>
      <c r="O39" s="8">
        <f t="shared" si="6"/>
        <v>405975.615875</v>
      </c>
      <c r="P39" s="10"/>
    </row>
    <row r="40" spans="1:16" ht="15">
      <c r="A40" s="5" t="s">
        <v>80</v>
      </c>
      <c r="B40" s="5" t="s">
        <v>81</v>
      </c>
      <c r="C40" s="8">
        <v>6325</v>
      </c>
      <c r="D40" s="8">
        <v>8019</v>
      </c>
      <c r="E40" s="8">
        <v>26246</v>
      </c>
      <c r="F40" s="8">
        <v>13409</v>
      </c>
      <c r="G40" s="8">
        <v>4840</v>
      </c>
      <c r="H40" s="8">
        <v>7953</v>
      </c>
      <c r="I40" s="8">
        <v>4312</v>
      </c>
      <c r="J40" s="8">
        <v>8520.12</v>
      </c>
      <c r="K40" s="8">
        <v>11147.928750000001</v>
      </c>
      <c r="L40" s="8">
        <v>8983.17</v>
      </c>
      <c r="M40" s="8">
        <v>10615.421250000001</v>
      </c>
      <c r="N40" s="8">
        <v>9700.897500000001</v>
      </c>
      <c r="O40" s="8">
        <f t="shared" si="6"/>
        <v>120071.5375</v>
      </c>
      <c r="P40" s="10"/>
    </row>
    <row r="41" spans="1:16" ht="15">
      <c r="A41" s="5" t="s">
        <v>82</v>
      </c>
      <c r="B41" s="5" t="s">
        <v>83</v>
      </c>
      <c r="C41" s="8">
        <v>979</v>
      </c>
      <c r="D41" s="8">
        <v>2519</v>
      </c>
      <c r="E41" s="8">
        <v>15950</v>
      </c>
      <c r="F41" s="8">
        <v>3498</v>
      </c>
      <c r="G41" s="8">
        <v>1419</v>
      </c>
      <c r="H41" s="8">
        <v>2519</v>
      </c>
      <c r="I41" s="8">
        <v>1958</v>
      </c>
      <c r="J41" s="8">
        <v>2187.91125</v>
      </c>
      <c r="K41" s="8">
        <v>2095.30125</v>
      </c>
      <c r="L41" s="8">
        <v>1539.6412500000001</v>
      </c>
      <c r="M41" s="8">
        <v>2048.99625</v>
      </c>
      <c r="N41" s="8">
        <v>1215.5062500000001</v>
      </c>
      <c r="O41" s="8">
        <f t="shared" si="6"/>
        <v>37929.356250000004</v>
      </c>
      <c r="P41" s="10"/>
    </row>
    <row r="42" spans="1:16" ht="15">
      <c r="A42" s="5" t="s">
        <v>84</v>
      </c>
      <c r="B42" s="5" t="s">
        <v>85</v>
      </c>
      <c r="C42" s="8">
        <v>118691.5</v>
      </c>
      <c r="D42" s="8">
        <v>161132</v>
      </c>
      <c r="E42" s="8">
        <v>473712</v>
      </c>
      <c r="F42" s="8">
        <v>294520.5</v>
      </c>
      <c r="G42" s="8">
        <v>187302</v>
      </c>
      <c r="H42" s="8">
        <v>241961</v>
      </c>
      <c r="I42" s="8">
        <v>230622</v>
      </c>
      <c r="J42" s="8">
        <v>188764.57773624998</v>
      </c>
      <c r="K42" s="8">
        <v>104318.51747374999</v>
      </c>
      <c r="L42" s="8">
        <v>134090</v>
      </c>
      <c r="M42" s="8">
        <v>130524.99999999999</v>
      </c>
      <c r="N42" s="8">
        <v>134320</v>
      </c>
      <c r="O42" s="8">
        <f t="shared" si="6"/>
        <v>2399959.09521</v>
      </c>
      <c r="P42" s="10"/>
    </row>
    <row r="43" spans="1:16" ht="15">
      <c r="A43" s="5" t="s">
        <v>86</v>
      </c>
      <c r="B43" s="5" t="s">
        <v>87</v>
      </c>
      <c r="C43" s="8">
        <v>5615</v>
      </c>
      <c r="D43" s="8">
        <v>5615</v>
      </c>
      <c r="E43" s="8">
        <v>5615</v>
      </c>
      <c r="F43" s="8">
        <v>5615</v>
      </c>
      <c r="G43" s="8">
        <v>5615</v>
      </c>
      <c r="H43" s="8">
        <v>5615</v>
      </c>
      <c r="I43" s="8">
        <v>5615</v>
      </c>
      <c r="J43" s="8">
        <v>5615</v>
      </c>
      <c r="K43" s="8">
        <v>5615</v>
      </c>
      <c r="L43" s="8">
        <v>5615</v>
      </c>
      <c r="M43" s="8">
        <v>5615</v>
      </c>
      <c r="N43" s="8">
        <v>5615</v>
      </c>
      <c r="O43" s="8">
        <f t="shared" si="6"/>
        <v>67380</v>
      </c>
      <c r="P43" s="10"/>
    </row>
    <row r="44" spans="1:16" ht="15">
      <c r="A44" s="5" t="s">
        <v>88</v>
      </c>
      <c r="B44" s="5" t="s">
        <v>89</v>
      </c>
      <c r="C44" s="8">
        <v>2175.5</v>
      </c>
      <c r="D44" s="8">
        <v>2175.5</v>
      </c>
      <c r="E44" s="8">
        <v>2175.5</v>
      </c>
      <c r="F44" s="8">
        <v>2175.5</v>
      </c>
      <c r="G44" s="8">
        <v>2175.5</v>
      </c>
      <c r="H44" s="8">
        <v>2175.5</v>
      </c>
      <c r="I44" s="8">
        <v>2175.5</v>
      </c>
      <c r="J44" s="8">
        <v>2175.5</v>
      </c>
      <c r="K44" s="8">
        <v>2175.5</v>
      </c>
      <c r="L44" s="8">
        <v>2175.5</v>
      </c>
      <c r="M44" s="8">
        <v>2175.5</v>
      </c>
      <c r="N44" s="8">
        <v>2175.5</v>
      </c>
      <c r="O44" s="8">
        <f t="shared" si="6"/>
        <v>26106</v>
      </c>
      <c r="P44" s="10"/>
    </row>
    <row r="45" spans="1:16" ht="15">
      <c r="A45" s="5" t="s">
        <v>90</v>
      </c>
      <c r="B45" s="5" t="s">
        <v>91</v>
      </c>
      <c r="C45" s="8">
        <v>3512</v>
      </c>
      <c r="D45" s="8">
        <v>3512</v>
      </c>
      <c r="E45" s="8">
        <v>3512</v>
      </c>
      <c r="F45" s="8">
        <v>3512</v>
      </c>
      <c r="G45" s="8">
        <v>3512</v>
      </c>
      <c r="H45" s="8">
        <v>3512</v>
      </c>
      <c r="I45" s="8">
        <v>3512</v>
      </c>
      <c r="J45" s="8">
        <v>3512</v>
      </c>
      <c r="K45" s="8">
        <v>3512</v>
      </c>
      <c r="L45" s="8">
        <v>3512</v>
      </c>
      <c r="M45" s="8">
        <v>3512</v>
      </c>
      <c r="N45" s="8">
        <v>3512</v>
      </c>
      <c r="O45" s="8">
        <f t="shared" si="6"/>
        <v>42144</v>
      </c>
      <c r="P45" s="10"/>
    </row>
    <row r="46" spans="1:16" ht="15">
      <c r="A46" s="5" t="s">
        <v>92</v>
      </c>
      <c r="B46" s="5" t="s">
        <v>93</v>
      </c>
      <c r="C46" s="8">
        <v>1920.5</v>
      </c>
      <c r="D46" s="8">
        <v>1920.5</v>
      </c>
      <c r="E46" s="8">
        <v>1920.5</v>
      </c>
      <c r="F46" s="8">
        <v>1920.5</v>
      </c>
      <c r="G46" s="8">
        <v>1920.5</v>
      </c>
      <c r="H46" s="8">
        <v>1920.5</v>
      </c>
      <c r="I46" s="8">
        <v>1920.5</v>
      </c>
      <c r="J46" s="8">
        <v>1920.5</v>
      </c>
      <c r="K46" s="8">
        <v>1920.5</v>
      </c>
      <c r="L46" s="8">
        <v>1920.5</v>
      </c>
      <c r="M46" s="8">
        <v>1920.5</v>
      </c>
      <c r="N46" s="8">
        <v>1920.5</v>
      </c>
      <c r="O46" s="8">
        <f t="shared" si="6"/>
        <v>23046</v>
      </c>
      <c r="P46" s="10"/>
    </row>
    <row r="47" spans="1:16" ht="15">
      <c r="A47" s="5" t="s">
        <v>94</v>
      </c>
      <c r="B47" s="5" t="s">
        <v>95</v>
      </c>
      <c r="C47" s="8">
        <v>1276</v>
      </c>
      <c r="D47" s="8">
        <v>1276</v>
      </c>
      <c r="E47" s="8">
        <v>1276</v>
      </c>
      <c r="F47" s="8">
        <v>1276</v>
      </c>
      <c r="G47" s="8">
        <v>1276</v>
      </c>
      <c r="H47" s="8">
        <v>1276</v>
      </c>
      <c r="I47" s="8">
        <v>1276</v>
      </c>
      <c r="J47" s="8">
        <v>1276</v>
      </c>
      <c r="K47" s="8">
        <v>1276</v>
      </c>
      <c r="L47" s="8">
        <v>1276</v>
      </c>
      <c r="M47" s="8">
        <v>1276</v>
      </c>
      <c r="N47" s="8">
        <v>1276</v>
      </c>
      <c r="O47" s="8">
        <f t="shared" si="6"/>
        <v>15312</v>
      </c>
      <c r="P47" s="10"/>
    </row>
    <row r="48" spans="1:16" ht="15">
      <c r="A48" s="5" t="s">
        <v>96</v>
      </c>
      <c r="B48" s="5" t="s">
        <v>97</v>
      </c>
      <c r="C48" s="8">
        <v>1786.5</v>
      </c>
      <c r="D48" s="8">
        <v>1786.5</v>
      </c>
      <c r="E48" s="8">
        <v>1786.5</v>
      </c>
      <c r="F48" s="8">
        <v>1786.5</v>
      </c>
      <c r="G48" s="8">
        <v>1786.5</v>
      </c>
      <c r="H48" s="8">
        <v>1786.5</v>
      </c>
      <c r="I48" s="8">
        <v>1786.5</v>
      </c>
      <c r="J48" s="8">
        <v>1786.5</v>
      </c>
      <c r="K48" s="8">
        <v>1786.5</v>
      </c>
      <c r="L48" s="8">
        <v>1786.5</v>
      </c>
      <c r="M48" s="8">
        <v>1786.5</v>
      </c>
      <c r="N48" s="8">
        <v>1786.5</v>
      </c>
      <c r="O48" s="8">
        <f t="shared" si="6"/>
        <v>21438</v>
      </c>
      <c r="P48" s="10"/>
    </row>
    <row r="49" spans="1:16" ht="15">
      <c r="A49" s="5" t="s">
        <v>98</v>
      </c>
      <c r="B49" s="5" t="s">
        <v>99</v>
      </c>
      <c r="C49" s="8">
        <v>1531.5</v>
      </c>
      <c r="D49" s="8">
        <v>1531.5</v>
      </c>
      <c r="E49" s="8">
        <v>1531.5</v>
      </c>
      <c r="F49" s="8">
        <v>1531.5</v>
      </c>
      <c r="G49" s="8">
        <v>1531.5</v>
      </c>
      <c r="H49" s="8">
        <v>1531.5</v>
      </c>
      <c r="I49" s="8">
        <v>1531.5</v>
      </c>
      <c r="J49" s="8">
        <v>1531.5</v>
      </c>
      <c r="K49" s="8">
        <v>1531.5</v>
      </c>
      <c r="L49" s="8">
        <v>1531.5</v>
      </c>
      <c r="M49" s="8">
        <v>1531.5</v>
      </c>
      <c r="N49" s="8">
        <v>1531.5</v>
      </c>
      <c r="O49" s="8">
        <f t="shared" si="6"/>
        <v>18378</v>
      </c>
      <c r="P49" s="10"/>
    </row>
    <row r="50" spans="1:16" ht="15">
      <c r="A50" s="5" t="s">
        <v>100</v>
      </c>
      <c r="B50" s="5" t="s">
        <v>101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6"/>
        <v>0</v>
      </c>
      <c r="P50" s="10"/>
    </row>
    <row r="51" spans="1:16" ht="15">
      <c r="A51" s="5" t="s">
        <v>102</v>
      </c>
      <c r="B51" s="5" t="s">
        <v>103</v>
      </c>
      <c r="C51" s="8">
        <v>765</v>
      </c>
      <c r="D51" s="8">
        <v>765</v>
      </c>
      <c r="E51" s="8">
        <v>765</v>
      </c>
      <c r="F51" s="8">
        <v>765</v>
      </c>
      <c r="G51" s="8">
        <v>765</v>
      </c>
      <c r="H51" s="8">
        <v>765</v>
      </c>
      <c r="I51" s="8">
        <v>765</v>
      </c>
      <c r="J51" s="8">
        <v>765</v>
      </c>
      <c r="K51" s="8">
        <v>765</v>
      </c>
      <c r="L51" s="8">
        <v>765</v>
      </c>
      <c r="M51" s="8">
        <v>765</v>
      </c>
      <c r="N51" s="8">
        <v>765</v>
      </c>
      <c r="O51" s="8">
        <f t="shared" si="6"/>
        <v>9180</v>
      </c>
      <c r="P51" s="10"/>
    </row>
    <row r="52" spans="1:16" ht="15">
      <c r="A52" s="5" t="s">
        <v>104</v>
      </c>
      <c r="B52" s="5" t="s">
        <v>105</v>
      </c>
      <c r="C52" s="8">
        <v>3103</v>
      </c>
      <c r="D52" s="8">
        <v>3103</v>
      </c>
      <c r="E52" s="8">
        <v>3103</v>
      </c>
      <c r="F52" s="8">
        <v>3103</v>
      </c>
      <c r="G52" s="8">
        <v>3103</v>
      </c>
      <c r="H52" s="8">
        <v>3103</v>
      </c>
      <c r="I52" s="8">
        <v>3103</v>
      </c>
      <c r="J52" s="8">
        <v>3103</v>
      </c>
      <c r="K52" s="8">
        <v>3103</v>
      </c>
      <c r="L52" s="8">
        <v>3103</v>
      </c>
      <c r="M52" s="8">
        <v>3103</v>
      </c>
      <c r="N52" s="8">
        <v>3103</v>
      </c>
      <c r="O52" s="8">
        <f t="shared" si="6"/>
        <v>37236</v>
      </c>
      <c r="P52" s="10"/>
    </row>
    <row r="53" spans="1:16" ht="15">
      <c r="A53" s="5" t="s">
        <v>106</v>
      </c>
      <c r="B53" s="5" t="s">
        <v>107</v>
      </c>
      <c r="C53" s="8">
        <v>2807.5</v>
      </c>
      <c r="D53" s="8">
        <v>2807.5</v>
      </c>
      <c r="E53" s="8">
        <v>2807.5</v>
      </c>
      <c r="F53" s="8">
        <v>2807.5</v>
      </c>
      <c r="G53" s="8">
        <v>2807.5</v>
      </c>
      <c r="H53" s="8">
        <v>2807.5</v>
      </c>
      <c r="I53" s="8">
        <v>2807.5</v>
      </c>
      <c r="J53" s="8">
        <v>2807.5</v>
      </c>
      <c r="K53" s="8">
        <v>2807.5</v>
      </c>
      <c r="L53" s="8">
        <v>2807.5</v>
      </c>
      <c r="M53" s="8">
        <v>2807.5</v>
      </c>
      <c r="N53" s="8">
        <v>2807.5</v>
      </c>
      <c r="O53" s="8">
        <f t="shared" si="6"/>
        <v>33690</v>
      </c>
      <c r="P53" s="10"/>
    </row>
    <row r="54" spans="1:16" ht="15">
      <c r="A54" s="5" t="s">
        <v>108</v>
      </c>
      <c r="B54" s="5" t="s">
        <v>109</v>
      </c>
      <c r="C54" s="8">
        <v>1531.5</v>
      </c>
      <c r="D54" s="8">
        <v>1531.5</v>
      </c>
      <c r="E54" s="8">
        <v>1531.5</v>
      </c>
      <c r="F54" s="8">
        <v>1531.5</v>
      </c>
      <c r="G54" s="8">
        <v>1531.5</v>
      </c>
      <c r="H54" s="8">
        <v>1531.5</v>
      </c>
      <c r="I54" s="8">
        <v>1531.5</v>
      </c>
      <c r="J54" s="8">
        <v>1531.5</v>
      </c>
      <c r="K54" s="8">
        <v>1531.5</v>
      </c>
      <c r="L54" s="8">
        <v>1531.5</v>
      </c>
      <c r="M54" s="8">
        <v>1531.5</v>
      </c>
      <c r="N54" s="8">
        <v>1531.5</v>
      </c>
      <c r="O54" s="8">
        <f t="shared" si="6"/>
        <v>18378</v>
      </c>
      <c r="P54" s="10"/>
    </row>
    <row r="55" spans="1:16" ht="15">
      <c r="A55" s="5" t="s">
        <v>110</v>
      </c>
      <c r="B55" s="5" t="s">
        <v>111</v>
      </c>
      <c r="C55" s="8">
        <v>1276</v>
      </c>
      <c r="D55" s="8">
        <v>1276</v>
      </c>
      <c r="E55" s="8">
        <v>1276</v>
      </c>
      <c r="F55" s="8">
        <v>1276</v>
      </c>
      <c r="G55" s="8">
        <v>1276</v>
      </c>
      <c r="H55" s="8">
        <v>1276</v>
      </c>
      <c r="I55" s="8">
        <v>1276</v>
      </c>
      <c r="J55" s="8">
        <v>1276</v>
      </c>
      <c r="K55" s="8">
        <v>1276</v>
      </c>
      <c r="L55" s="8">
        <v>1276</v>
      </c>
      <c r="M55" s="8">
        <v>1276</v>
      </c>
      <c r="N55" s="8">
        <v>1276</v>
      </c>
      <c r="O55" s="8">
        <f t="shared" si="6"/>
        <v>15312</v>
      </c>
      <c r="P55" s="10"/>
    </row>
    <row r="56" spans="1:16" ht="15">
      <c r="A56" s="5" t="s">
        <v>112</v>
      </c>
      <c r="B56" s="5" t="s">
        <v>113</v>
      </c>
      <c r="C56" s="8">
        <v>1835</v>
      </c>
      <c r="D56" s="8">
        <v>1835</v>
      </c>
      <c r="E56" s="8">
        <v>1835</v>
      </c>
      <c r="F56" s="8">
        <v>1835</v>
      </c>
      <c r="G56" s="8">
        <v>1835</v>
      </c>
      <c r="H56" s="8">
        <v>1835</v>
      </c>
      <c r="I56" s="8">
        <v>1835</v>
      </c>
      <c r="J56" s="8">
        <v>1835</v>
      </c>
      <c r="K56" s="8">
        <v>1835</v>
      </c>
      <c r="L56" s="8">
        <v>1835</v>
      </c>
      <c r="M56" s="8">
        <v>1835</v>
      </c>
      <c r="N56" s="8">
        <v>1835</v>
      </c>
      <c r="O56" s="8">
        <f t="shared" si="6"/>
        <v>22020</v>
      </c>
      <c r="P56" s="10"/>
    </row>
    <row r="57" spans="1:16" ht="15">
      <c r="A57" s="5" t="s">
        <v>114</v>
      </c>
      <c r="B57" s="5" t="s">
        <v>115</v>
      </c>
      <c r="C57" s="8">
        <v>5008</v>
      </c>
      <c r="D57" s="8">
        <v>5008</v>
      </c>
      <c r="E57" s="8">
        <v>5008</v>
      </c>
      <c r="F57" s="8">
        <v>5008</v>
      </c>
      <c r="G57" s="8">
        <v>5008</v>
      </c>
      <c r="H57" s="8">
        <v>5008</v>
      </c>
      <c r="I57" s="8">
        <v>5008</v>
      </c>
      <c r="J57" s="8">
        <v>5008</v>
      </c>
      <c r="K57" s="8">
        <v>5008</v>
      </c>
      <c r="L57" s="8">
        <v>5008</v>
      </c>
      <c r="M57" s="8">
        <v>5008</v>
      </c>
      <c r="N57" s="8">
        <v>5008</v>
      </c>
      <c r="O57" s="8">
        <f t="shared" si="6"/>
        <v>60096</v>
      </c>
      <c r="P57" s="10"/>
    </row>
    <row r="58" spans="1:16" ht="15">
      <c r="A58" s="5" t="s">
        <v>116</v>
      </c>
      <c r="B58" s="5" t="s">
        <v>117</v>
      </c>
      <c r="C58" s="8">
        <v>3102.5</v>
      </c>
      <c r="D58" s="8">
        <v>3102.5</v>
      </c>
      <c r="E58" s="8">
        <v>3102.5</v>
      </c>
      <c r="F58" s="8">
        <v>3102.5</v>
      </c>
      <c r="G58" s="8">
        <v>3102.5</v>
      </c>
      <c r="H58" s="8">
        <v>3102.5</v>
      </c>
      <c r="I58" s="8">
        <v>3102.5</v>
      </c>
      <c r="J58" s="8">
        <v>3102.5</v>
      </c>
      <c r="K58" s="8">
        <v>3102.5</v>
      </c>
      <c r="L58" s="8">
        <v>3102.5</v>
      </c>
      <c r="M58" s="8">
        <v>3102.5</v>
      </c>
      <c r="N58" s="8">
        <v>3102.5</v>
      </c>
      <c r="O58" s="8">
        <f t="shared" si="6"/>
        <v>37230</v>
      </c>
      <c r="P58" s="10"/>
    </row>
    <row r="59" spans="1:16" ht="15">
      <c r="A59" s="5" t="s">
        <v>118</v>
      </c>
      <c r="B59" s="5" t="s">
        <v>119</v>
      </c>
      <c r="C59" s="8">
        <v>1081.5</v>
      </c>
      <c r="D59" s="8">
        <v>1081.5</v>
      </c>
      <c r="E59" s="8">
        <v>1081.5</v>
      </c>
      <c r="F59" s="8">
        <v>1081.5</v>
      </c>
      <c r="G59" s="8">
        <v>1081.5</v>
      </c>
      <c r="H59" s="8">
        <v>1081.5</v>
      </c>
      <c r="I59" s="8">
        <v>1081.5</v>
      </c>
      <c r="J59" s="8">
        <v>1081.5</v>
      </c>
      <c r="K59" s="8">
        <v>1081.5</v>
      </c>
      <c r="L59" s="8">
        <v>1081.5</v>
      </c>
      <c r="M59" s="8">
        <v>1081.5</v>
      </c>
      <c r="N59" s="8">
        <v>1081.5</v>
      </c>
      <c r="O59" s="8">
        <f t="shared" si="6"/>
        <v>12978</v>
      </c>
      <c r="P59" s="10"/>
    </row>
    <row r="60" spans="1:16" ht="15">
      <c r="A60" s="5" t="s">
        <v>120</v>
      </c>
      <c r="B60" s="5" t="s">
        <v>121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6"/>
        <v>0</v>
      </c>
      <c r="P60" s="10"/>
    </row>
    <row r="61" spans="1:16" ht="15">
      <c r="A61" s="5"/>
      <c r="B61" s="5" t="s">
        <v>122</v>
      </c>
      <c r="C61" s="8"/>
      <c r="D61" s="8">
        <v>7000</v>
      </c>
      <c r="E61" s="8">
        <v>7000</v>
      </c>
      <c r="F61" s="8">
        <v>7000</v>
      </c>
      <c r="G61" s="8">
        <v>7000</v>
      </c>
      <c r="H61" s="8">
        <v>7000</v>
      </c>
      <c r="I61" s="8">
        <v>7000</v>
      </c>
      <c r="J61" s="8">
        <v>7000</v>
      </c>
      <c r="K61" s="8">
        <v>7000</v>
      </c>
      <c r="L61" s="8">
        <v>7000</v>
      </c>
      <c r="M61" s="8">
        <v>7000</v>
      </c>
      <c r="N61" s="8">
        <v>7000</v>
      </c>
      <c r="O61" s="8">
        <f t="shared" si="6"/>
        <v>77000</v>
      </c>
      <c r="P61" s="10"/>
    </row>
    <row r="62" spans="1:16" ht="15">
      <c r="A62" s="5" t="s">
        <v>123</v>
      </c>
      <c r="B62" s="5" t="s">
        <v>124</v>
      </c>
      <c r="C62" s="8">
        <v>292</v>
      </c>
      <c r="D62" s="8">
        <v>292</v>
      </c>
      <c r="E62" s="8">
        <v>292</v>
      </c>
      <c r="F62" s="8">
        <v>292</v>
      </c>
      <c r="G62" s="8">
        <v>292</v>
      </c>
      <c r="H62" s="8">
        <v>292</v>
      </c>
      <c r="I62" s="8">
        <v>292</v>
      </c>
      <c r="J62" s="8">
        <v>292</v>
      </c>
      <c r="K62" s="8">
        <v>292</v>
      </c>
      <c r="L62" s="8">
        <v>292</v>
      </c>
      <c r="M62" s="8">
        <v>292</v>
      </c>
      <c r="N62" s="8">
        <v>292</v>
      </c>
      <c r="O62" s="8">
        <f t="shared" si="6"/>
        <v>3504</v>
      </c>
      <c r="P62" s="10"/>
    </row>
    <row r="63" spans="1:16" ht="15">
      <c r="A63" s="5" t="s">
        <v>125</v>
      </c>
      <c r="B63" s="5" t="s">
        <v>126</v>
      </c>
      <c r="C63" s="8">
        <v>4913.72</v>
      </c>
      <c r="D63" s="8">
        <v>8290.96</v>
      </c>
      <c r="E63" s="8">
        <v>11000.68</v>
      </c>
      <c r="F63" s="8">
        <v>1400.57</v>
      </c>
      <c r="G63" s="8">
        <v>3020.31</v>
      </c>
      <c r="H63" s="8">
        <v>6962.89</v>
      </c>
      <c r="I63" s="8">
        <f>5200.26-0.67</f>
        <v>5199.59</v>
      </c>
      <c r="J63" s="8">
        <v>525</v>
      </c>
      <c r="K63" s="8">
        <v>525</v>
      </c>
      <c r="L63" s="8">
        <v>525</v>
      </c>
      <c r="M63" s="8">
        <v>525</v>
      </c>
      <c r="N63" s="8">
        <v>525</v>
      </c>
      <c r="O63" s="8">
        <f t="shared" si="6"/>
        <v>43413.72</v>
      </c>
      <c r="P63" s="10"/>
    </row>
    <row r="64" spans="1:16" ht="15">
      <c r="A64" s="9" t="s">
        <v>127</v>
      </c>
      <c r="B64" s="5" t="s">
        <v>128</v>
      </c>
      <c r="C64" s="8">
        <v>40</v>
      </c>
      <c r="D64" s="8">
        <v>270</v>
      </c>
      <c r="E64" s="8">
        <v>110</v>
      </c>
      <c r="F64" s="8">
        <v>90</v>
      </c>
      <c r="G64" s="8">
        <v>0</v>
      </c>
      <c r="H64" s="8">
        <v>20</v>
      </c>
      <c r="I64" s="8">
        <v>270</v>
      </c>
      <c r="J64" s="8">
        <v>105</v>
      </c>
      <c r="K64" s="8">
        <v>105</v>
      </c>
      <c r="L64" s="8">
        <v>105</v>
      </c>
      <c r="M64" s="8">
        <v>105</v>
      </c>
      <c r="N64" s="8">
        <v>105</v>
      </c>
      <c r="O64" s="8">
        <f t="shared" si="6"/>
        <v>1325</v>
      </c>
      <c r="P64" s="10"/>
    </row>
    <row r="65" spans="1:16" ht="15">
      <c r="A65" s="5" t="s">
        <v>129</v>
      </c>
      <c r="B65" s="5" t="s">
        <v>130</v>
      </c>
      <c r="C65" s="8">
        <v>5520</v>
      </c>
      <c r="D65" s="8">
        <v>9220</v>
      </c>
      <c r="E65" s="8">
        <v>28980</v>
      </c>
      <c r="F65" s="8">
        <v>11200</v>
      </c>
      <c r="G65" s="8">
        <v>3820</v>
      </c>
      <c r="H65" s="8">
        <v>7160</v>
      </c>
      <c r="I65" s="8">
        <v>8580</v>
      </c>
      <c r="J65" s="8">
        <v>12965.400000000001</v>
      </c>
      <c r="K65" s="8">
        <v>7941.307500000001</v>
      </c>
      <c r="L65" s="8">
        <v>8334.9</v>
      </c>
      <c r="M65" s="8">
        <v>13081.1625</v>
      </c>
      <c r="N65" s="8">
        <v>11830.927500000002</v>
      </c>
      <c r="O65" s="8">
        <f t="shared" si="6"/>
        <v>128633.6975</v>
      </c>
      <c r="P65" s="10"/>
    </row>
    <row r="66" spans="1:16" ht="15">
      <c r="A66" s="5" t="s">
        <v>131</v>
      </c>
      <c r="B66" s="5" t="s">
        <v>132</v>
      </c>
      <c r="C66" s="8">
        <v>0</v>
      </c>
      <c r="D66" s="8">
        <v>0</v>
      </c>
      <c r="E66" s="8">
        <v>2000</v>
      </c>
      <c r="F66" s="8">
        <v>5820</v>
      </c>
      <c r="G66" s="8">
        <v>4377</v>
      </c>
      <c r="H66" s="8">
        <v>10750</v>
      </c>
      <c r="I66" s="8">
        <v>9490</v>
      </c>
      <c r="J66" s="8">
        <v>3068.8638750000005</v>
      </c>
      <c r="K66" s="8">
        <v>11338.936875000001</v>
      </c>
      <c r="L66" s="8">
        <v>10681.405875</v>
      </c>
      <c r="M66" s="8">
        <v>5186.16</v>
      </c>
      <c r="N66" s="8">
        <v>5180.371875</v>
      </c>
      <c r="O66" s="8">
        <f t="shared" si="6"/>
        <v>67892.7385</v>
      </c>
      <c r="P66" s="10"/>
    </row>
    <row r="67" spans="1:16" ht="15">
      <c r="A67" s="9" t="s">
        <v>133</v>
      </c>
      <c r="B67" s="5" t="s">
        <v>134</v>
      </c>
      <c r="C67" s="8">
        <v>0</v>
      </c>
      <c r="D67" s="8">
        <v>0</v>
      </c>
      <c r="E67" s="8">
        <v>4880</v>
      </c>
      <c r="F67" s="8">
        <v>0</v>
      </c>
      <c r="G67" s="8">
        <v>0</v>
      </c>
      <c r="H67" s="8">
        <v>0</v>
      </c>
      <c r="I67" s="8">
        <v>0</v>
      </c>
      <c r="J67" s="8">
        <v>2095.30125</v>
      </c>
      <c r="K67" s="8">
        <v>231.525</v>
      </c>
      <c r="L67" s="8">
        <v>3195.045</v>
      </c>
      <c r="M67" s="8">
        <v>2153.1825000000003</v>
      </c>
      <c r="N67" s="8">
        <v>567.23625</v>
      </c>
      <c r="O67" s="8">
        <f t="shared" si="6"/>
        <v>13122.29</v>
      </c>
      <c r="P67" s="10"/>
    </row>
    <row r="68" spans="1:16" ht="15">
      <c r="A68" s="5" t="s">
        <v>135</v>
      </c>
      <c r="B68" s="5" t="s">
        <v>136</v>
      </c>
      <c r="C68" s="8">
        <v>2620</v>
      </c>
      <c r="D68" s="8">
        <v>3620</v>
      </c>
      <c r="E68" s="8">
        <v>9140</v>
      </c>
      <c r="F68" s="8">
        <v>6940</v>
      </c>
      <c r="G68" s="8">
        <v>4160</v>
      </c>
      <c r="H68" s="8">
        <v>4420</v>
      </c>
      <c r="I68" s="8">
        <v>4100</v>
      </c>
      <c r="J68" s="8">
        <v>5371.380000000001</v>
      </c>
      <c r="K68" s="8">
        <v>3426.57</v>
      </c>
      <c r="L68" s="8">
        <v>3472.875</v>
      </c>
      <c r="M68" s="8">
        <v>4595.771250000001</v>
      </c>
      <c r="N68" s="8">
        <v>4213.755</v>
      </c>
      <c r="O68" s="8">
        <f t="shared" si="6"/>
        <v>56080.35125</v>
      </c>
      <c r="P68" s="10"/>
    </row>
    <row r="69" spans="1:16" ht="15">
      <c r="A69" s="14" t="s">
        <v>137</v>
      </c>
      <c r="B69" s="5" t="s">
        <v>138</v>
      </c>
      <c r="C69" s="8">
        <v>0</v>
      </c>
      <c r="D69" s="8">
        <v>0</v>
      </c>
      <c r="E69" s="8">
        <v>148600</v>
      </c>
      <c r="F69" s="8">
        <v>118360</v>
      </c>
      <c r="G69" s="8">
        <v>78210</v>
      </c>
      <c r="H69" s="8">
        <v>98610</v>
      </c>
      <c r="I69" s="8">
        <v>116670</v>
      </c>
      <c r="J69" s="8">
        <v>45000</v>
      </c>
      <c r="K69" s="8">
        <v>30000</v>
      </c>
      <c r="L69" s="8">
        <v>30000</v>
      </c>
      <c r="M69" s="8">
        <v>30000</v>
      </c>
      <c r="N69" s="8">
        <v>30000</v>
      </c>
      <c r="O69" s="8">
        <f t="shared" si="6"/>
        <v>725450</v>
      </c>
      <c r="P69" s="10"/>
    </row>
    <row r="70" spans="1:16" ht="15">
      <c r="A70" s="5" t="s">
        <v>139</v>
      </c>
      <c r="B70" s="5" t="s">
        <v>140</v>
      </c>
      <c r="C70" s="8">
        <v>22680</v>
      </c>
      <c r="D70" s="8">
        <v>12540</v>
      </c>
      <c r="E70" s="8">
        <v>16740</v>
      </c>
      <c r="F70" s="8">
        <v>2280</v>
      </c>
      <c r="G70" s="8">
        <v>1380</v>
      </c>
      <c r="H70" s="8">
        <v>2310</v>
      </c>
      <c r="I70" s="8">
        <v>9480</v>
      </c>
      <c r="J70" s="8">
        <v>4000</v>
      </c>
      <c r="K70" s="8">
        <v>3000</v>
      </c>
      <c r="L70" s="8">
        <v>3000</v>
      </c>
      <c r="M70" s="8">
        <v>3000</v>
      </c>
      <c r="N70" s="8">
        <v>3000</v>
      </c>
      <c r="O70" s="8">
        <f t="shared" si="6"/>
        <v>83410</v>
      </c>
      <c r="P70" s="10"/>
    </row>
    <row r="71" spans="1:16" ht="15">
      <c r="A71" s="14" t="s">
        <v>141</v>
      </c>
      <c r="B71" s="5" t="s">
        <v>142</v>
      </c>
      <c r="C71" s="8">
        <v>24405</v>
      </c>
      <c r="D71" s="8">
        <v>18919.42</v>
      </c>
      <c r="E71" s="8">
        <v>35250</v>
      </c>
      <c r="F71" s="8">
        <v>19500</v>
      </c>
      <c r="G71" s="8">
        <v>-18195.8</v>
      </c>
      <c r="H71" s="8">
        <v>7590</v>
      </c>
      <c r="I71" s="8">
        <v>12435</v>
      </c>
      <c r="J71" s="8">
        <v>4000</v>
      </c>
      <c r="K71" s="8">
        <v>4000</v>
      </c>
      <c r="L71" s="8">
        <v>4000</v>
      </c>
      <c r="M71" s="8">
        <v>4000</v>
      </c>
      <c r="N71" s="8">
        <v>4000</v>
      </c>
      <c r="O71" s="8">
        <f t="shared" si="6"/>
        <v>119903.62</v>
      </c>
      <c r="P71" s="10"/>
    </row>
    <row r="72" spans="1:16" ht="15">
      <c r="A72" s="14" t="s">
        <v>143</v>
      </c>
      <c r="B72" s="5" t="s">
        <v>144</v>
      </c>
      <c r="C72" s="8">
        <v>1046</v>
      </c>
      <c r="D72" s="8">
        <v>2027</v>
      </c>
      <c r="E72" s="8">
        <v>3600.5</v>
      </c>
      <c r="F72" s="8">
        <v>531</v>
      </c>
      <c r="G72" s="8">
        <v>879.5</v>
      </c>
      <c r="H72" s="8">
        <v>1294</v>
      </c>
      <c r="I72" s="8">
        <v>1948.5</v>
      </c>
      <c r="J72" s="8"/>
      <c r="K72" s="8"/>
      <c r="L72" s="8"/>
      <c r="M72" s="8"/>
      <c r="N72" s="8"/>
      <c r="O72" s="8">
        <f t="shared" si="6"/>
        <v>11326.5</v>
      </c>
      <c r="P72" s="10"/>
    </row>
    <row r="73" spans="1:16" s="7" customFormat="1" ht="15">
      <c r="A73" s="16"/>
      <c r="B73" s="11" t="s">
        <v>145</v>
      </c>
      <c r="C73" s="6">
        <v>0</v>
      </c>
      <c r="D73" s="6">
        <v>0</v>
      </c>
      <c r="E73" s="6">
        <v>60000</v>
      </c>
      <c r="F73" s="6">
        <v>10000</v>
      </c>
      <c r="G73" s="6">
        <v>10000</v>
      </c>
      <c r="H73" s="6">
        <v>0</v>
      </c>
      <c r="I73" s="6">
        <f>60000+10000</f>
        <v>70000</v>
      </c>
      <c r="J73" s="6">
        <v>60000</v>
      </c>
      <c r="K73" s="6">
        <v>10000</v>
      </c>
      <c r="L73" s="6">
        <v>10000</v>
      </c>
      <c r="M73" s="6">
        <v>60000</v>
      </c>
      <c r="N73" s="6">
        <v>0</v>
      </c>
      <c r="O73" s="6">
        <f>SUM(C73:N73)</f>
        <v>290000</v>
      </c>
      <c r="P73" s="12"/>
    </row>
    <row r="74" spans="1:16" s="7" customFormat="1" ht="15">
      <c r="A74" s="16" t="s">
        <v>146</v>
      </c>
      <c r="B74" s="11" t="s">
        <v>147</v>
      </c>
      <c r="C74" s="6">
        <v>0</v>
      </c>
      <c r="D74" s="6">
        <v>0</v>
      </c>
      <c r="E74" s="6">
        <v>18010</v>
      </c>
      <c r="F74" s="6">
        <v>260</v>
      </c>
      <c r="G74" s="6">
        <v>250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f>SUM(C74:N74)</f>
        <v>18520</v>
      </c>
      <c r="P74" s="12"/>
    </row>
    <row r="75" spans="1:16" s="7" customFormat="1" ht="15">
      <c r="A75" s="5" t="s">
        <v>148</v>
      </c>
      <c r="B75" s="5" t="s">
        <v>149</v>
      </c>
      <c r="C75" s="6">
        <f aca="true" t="shared" si="7" ref="C75:O75">SUM(C76:C77)</f>
        <v>0</v>
      </c>
      <c r="D75" s="6">
        <f t="shared" si="7"/>
        <v>0</v>
      </c>
      <c r="E75" s="6">
        <f t="shared" si="7"/>
        <v>0</v>
      </c>
      <c r="F75" s="6">
        <f t="shared" si="7"/>
        <v>1651.09</v>
      </c>
      <c r="G75" s="6">
        <f t="shared" si="7"/>
        <v>4193.44</v>
      </c>
      <c r="H75" s="6">
        <f t="shared" si="7"/>
        <v>4055.98</v>
      </c>
      <c r="I75" s="6">
        <f t="shared" si="7"/>
        <v>6500.06</v>
      </c>
      <c r="J75" s="6">
        <f t="shared" si="7"/>
        <v>4000</v>
      </c>
      <c r="K75" s="6">
        <f t="shared" si="7"/>
        <v>4000</v>
      </c>
      <c r="L75" s="6">
        <f t="shared" si="7"/>
        <v>4000</v>
      </c>
      <c r="M75" s="6">
        <f t="shared" si="7"/>
        <v>4000</v>
      </c>
      <c r="N75" s="6">
        <f t="shared" si="7"/>
        <v>1500</v>
      </c>
      <c r="O75" s="6">
        <f t="shared" si="7"/>
        <v>33900.57</v>
      </c>
      <c r="P75" s="12"/>
    </row>
    <row r="76" spans="1:16" ht="15">
      <c r="A76" s="14" t="s">
        <v>150</v>
      </c>
      <c r="B76" s="11" t="s">
        <v>151</v>
      </c>
      <c r="C76" s="8">
        <v>0</v>
      </c>
      <c r="D76" s="8">
        <v>0</v>
      </c>
      <c r="E76" s="8">
        <v>0</v>
      </c>
      <c r="F76" s="8">
        <v>1651.09</v>
      </c>
      <c r="G76" s="8">
        <v>4193.44</v>
      </c>
      <c r="H76" s="8">
        <v>4055.98</v>
      </c>
      <c r="I76" s="8">
        <v>6500.06</v>
      </c>
      <c r="J76" s="8">
        <v>4000</v>
      </c>
      <c r="K76" s="8">
        <v>4000</v>
      </c>
      <c r="L76" s="8">
        <v>4000</v>
      </c>
      <c r="M76" s="8">
        <v>4000</v>
      </c>
      <c r="N76" s="8">
        <v>1500</v>
      </c>
      <c r="O76" s="8">
        <f>SUM(C76:N76)</f>
        <v>33900.57</v>
      </c>
      <c r="P76" s="10"/>
    </row>
    <row r="77" spans="1:16" ht="15">
      <c r="A77" s="5" t="s">
        <v>152</v>
      </c>
      <c r="B77" s="5" t="s">
        <v>153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>SUM(C77:N77)</f>
        <v>0</v>
      </c>
      <c r="P77" s="10"/>
    </row>
    <row r="78" spans="1:16" s="7" customFormat="1" ht="15">
      <c r="A78" s="5" t="s">
        <v>154</v>
      </c>
      <c r="B78" s="5" t="s">
        <v>155</v>
      </c>
      <c r="C78" s="6">
        <f>SUM(C79:C89)</f>
        <v>332414.5</v>
      </c>
      <c r="D78" s="6">
        <f aca="true" t="shared" si="8" ref="D78:O78">SUM(D79:D89)</f>
        <v>440388.5</v>
      </c>
      <c r="E78" s="6">
        <f>SUM(E79:E89)</f>
        <v>898676.5</v>
      </c>
      <c r="F78" s="6">
        <f t="shared" si="8"/>
        <v>516648.5</v>
      </c>
      <c r="G78" s="6">
        <f t="shared" si="8"/>
        <v>322670</v>
      </c>
      <c r="H78" s="6">
        <f t="shared" si="8"/>
        <v>402047</v>
      </c>
      <c r="I78" s="6">
        <f>SUM(I79:I89)</f>
        <v>697198.5</v>
      </c>
      <c r="J78" s="6">
        <f t="shared" si="8"/>
        <v>330640.87033</v>
      </c>
      <c r="K78" s="6">
        <f t="shared" si="8"/>
        <v>208927.55421000003</v>
      </c>
      <c r="L78" s="6">
        <f t="shared" si="8"/>
        <v>196813.68739749998</v>
      </c>
      <c r="M78" s="6">
        <f t="shared" si="8"/>
        <v>280113.930535</v>
      </c>
      <c r="N78" s="6">
        <f t="shared" si="8"/>
        <v>257939.46628499997</v>
      </c>
      <c r="O78" s="6">
        <f t="shared" si="8"/>
        <v>4884479.0087575</v>
      </c>
      <c r="P78" s="12"/>
    </row>
    <row r="79" spans="1:16" ht="15">
      <c r="A79" s="5" t="s">
        <v>156</v>
      </c>
      <c r="B79" s="5" t="s">
        <v>67</v>
      </c>
      <c r="C79" s="8">
        <v>5379</v>
      </c>
      <c r="D79" s="8">
        <v>6996</v>
      </c>
      <c r="E79" s="8">
        <v>21648</v>
      </c>
      <c r="F79" s="8">
        <v>8415</v>
      </c>
      <c r="G79" s="8">
        <v>3168</v>
      </c>
      <c r="H79" s="8">
        <v>2013</v>
      </c>
      <c r="I79" s="8">
        <v>10494</v>
      </c>
      <c r="J79" s="8">
        <v>17987.507999999998</v>
      </c>
      <c r="K79" s="8">
        <v>9402.561</v>
      </c>
      <c r="L79" s="8">
        <v>13408.8696</v>
      </c>
      <c r="M79" s="8">
        <v>13981.1994</v>
      </c>
      <c r="N79" s="8">
        <v>10547.2206</v>
      </c>
      <c r="O79" s="8">
        <f>SUM(C79:N79)</f>
        <v>123440.3586</v>
      </c>
      <c r="P79" s="10"/>
    </row>
    <row r="80" spans="1:16" ht="15">
      <c r="A80" s="5" t="s">
        <v>157</v>
      </c>
      <c r="B80" s="5" t="s">
        <v>69</v>
      </c>
      <c r="C80" s="8">
        <v>1826</v>
      </c>
      <c r="D80" s="8">
        <v>1628</v>
      </c>
      <c r="E80" s="8">
        <v>5412</v>
      </c>
      <c r="F80" s="8">
        <v>2530</v>
      </c>
      <c r="G80" s="8">
        <v>1254</v>
      </c>
      <c r="H80" s="8">
        <v>682</v>
      </c>
      <c r="I80" s="8">
        <v>3344</v>
      </c>
      <c r="J80" s="8">
        <v>6377.3892</v>
      </c>
      <c r="K80" s="8">
        <v>2452.842</v>
      </c>
      <c r="L80" s="8">
        <v>3761.0244000000002</v>
      </c>
      <c r="M80" s="8">
        <v>4851.1764</v>
      </c>
      <c r="N80" s="8">
        <v>5995.835999999999</v>
      </c>
      <c r="O80" s="8">
        <f aca="true" t="shared" si="9" ref="O80:O85">SUM(C80:N80)</f>
        <v>40114.268</v>
      </c>
      <c r="P80" s="10"/>
    </row>
    <row r="81" spans="1:16" ht="15">
      <c r="A81" s="5" t="s">
        <v>158</v>
      </c>
      <c r="B81" s="5" t="s">
        <v>60</v>
      </c>
      <c r="C81" s="8">
        <v>22714</v>
      </c>
      <c r="D81" s="8">
        <v>57416</v>
      </c>
      <c r="E81" s="8">
        <v>94242</v>
      </c>
      <c r="F81" s="8">
        <v>54393</v>
      </c>
      <c r="G81" s="8">
        <v>57018</v>
      </c>
      <c r="H81" s="8">
        <v>103618</v>
      </c>
      <c r="I81" s="8">
        <v>76571</v>
      </c>
      <c r="J81" s="8">
        <v>30126.350519999996</v>
      </c>
      <c r="K81" s="8">
        <v>24529.782690000004</v>
      </c>
      <c r="L81" s="8">
        <v>23763.950910000003</v>
      </c>
      <c r="M81" s="8">
        <v>36551.43386999999</v>
      </c>
      <c r="N81" s="8">
        <v>31205.601</v>
      </c>
      <c r="O81" s="8">
        <f t="shared" si="9"/>
        <v>612149.11899</v>
      </c>
      <c r="P81" s="10"/>
    </row>
    <row r="82" spans="1:16" ht="15">
      <c r="A82" s="5" t="s">
        <v>159</v>
      </c>
      <c r="B82" s="5" t="s">
        <v>160</v>
      </c>
      <c r="C82" s="8">
        <v>8487.5</v>
      </c>
      <c r="D82" s="8">
        <v>11377.5</v>
      </c>
      <c r="E82" s="8">
        <v>25920.5</v>
      </c>
      <c r="F82" s="8">
        <v>11357.5</v>
      </c>
      <c r="G82" s="8">
        <v>13092</v>
      </c>
      <c r="H82" s="8">
        <v>19077</v>
      </c>
      <c r="I82" s="8">
        <v>16078.5</v>
      </c>
      <c r="J82" s="8">
        <v>11270</v>
      </c>
      <c r="K82" s="8">
        <v>10580</v>
      </c>
      <c r="L82" s="8">
        <v>8280</v>
      </c>
      <c r="M82" s="8">
        <v>10810</v>
      </c>
      <c r="N82" s="8">
        <v>8569.567125</v>
      </c>
      <c r="O82" s="8">
        <f t="shared" si="9"/>
        <v>154900.067125</v>
      </c>
      <c r="P82" s="10"/>
    </row>
    <row r="83" spans="1:16" ht="15">
      <c r="A83" s="5" t="s">
        <v>161</v>
      </c>
      <c r="B83" s="5" t="s">
        <v>26</v>
      </c>
      <c r="C83" s="8">
        <v>9050</v>
      </c>
      <c r="D83" s="8">
        <v>13421</v>
      </c>
      <c r="E83" s="8">
        <v>27385</v>
      </c>
      <c r="F83" s="8">
        <v>18698</v>
      </c>
      <c r="G83" s="8">
        <v>22384</v>
      </c>
      <c r="H83" s="8">
        <v>40253</v>
      </c>
      <c r="I83" s="8">
        <v>17739</v>
      </c>
      <c r="J83" s="8">
        <v>12074.999999999998</v>
      </c>
      <c r="K83" s="8">
        <v>8395</v>
      </c>
      <c r="L83" s="8">
        <v>7366.35375</v>
      </c>
      <c r="M83" s="8">
        <v>10465</v>
      </c>
      <c r="N83" s="8">
        <v>7704.999999999999</v>
      </c>
      <c r="O83" s="8">
        <f t="shared" si="9"/>
        <v>194936.35375</v>
      </c>
      <c r="P83" s="10"/>
    </row>
    <row r="84" spans="1:16" ht="15">
      <c r="A84" s="5" t="s">
        <v>162</v>
      </c>
      <c r="B84" s="5" t="s">
        <v>85</v>
      </c>
      <c r="C84" s="8">
        <v>34637</v>
      </c>
      <c r="D84" s="8">
        <v>60244</v>
      </c>
      <c r="E84" s="8">
        <v>107255</v>
      </c>
      <c r="F84" s="8">
        <v>70455</v>
      </c>
      <c r="G84" s="8">
        <v>61442</v>
      </c>
      <c r="H84" s="8">
        <v>81780</v>
      </c>
      <c r="I84" s="8">
        <v>82774</v>
      </c>
      <c r="J84" s="8">
        <v>39215</v>
      </c>
      <c r="K84" s="8">
        <v>30704.999999999996</v>
      </c>
      <c r="L84" s="8">
        <v>21970.371937499996</v>
      </c>
      <c r="M84" s="8">
        <v>39560</v>
      </c>
      <c r="N84" s="8">
        <v>27829.999999999996</v>
      </c>
      <c r="O84" s="8">
        <f t="shared" si="9"/>
        <v>657867.3719375</v>
      </c>
      <c r="P84" s="10"/>
    </row>
    <row r="85" spans="1:15" ht="15">
      <c r="A85" s="5" t="s">
        <v>163</v>
      </c>
      <c r="B85" s="5" t="s">
        <v>164</v>
      </c>
      <c r="C85" s="8">
        <v>0</v>
      </c>
      <c r="D85" s="8">
        <v>14220</v>
      </c>
      <c r="E85" s="8">
        <v>20640</v>
      </c>
      <c r="F85" s="8">
        <v>26280</v>
      </c>
      <c r="G85" s="8">
        <v>0</v>
      </c>
      <c r="H85" s="8">
        <v>9240</v>
      </c>
      <c r="I85" s="8">
        <v>17670</v>
      </c>
      <c r="J85" s="8">
        <v>13137.390000000001</v>
      </c>
      <c r="K85" s="8">
        <v>5199.389999999999</v>
      </c>
      <c r="L85" s="8">
        <v>10755.99</v>
      </c>
      <c r="M85" s="8">
        <v>4842.18</v>
      </c>
      <c r="N85" s="8">
        <v>0</v>
      </c>
      <c r="O85" s="8">
        <f t="shared" si="9"/>
        <v>121984.95000000001</v>
      </c>
    </row>
    <row r="86" spans="1:15" ht="15">
      <c r="A86" s="5" t="s">
        <v>165</v>
      </c>
      <c r="B86" s="5" t="s">
        <v>166</v>
      </c>
      <c r="C86" s="8">
        <v>191040</v>
      </c>
      <c r="D86" s="8">
        <v>203040</v>
      </c>
      <c r="E86" s="8">
        <v>446920</v>
      </c>
      <c r="F86" s="8">
        <v>229560</v>
      </c>
      <c r="G86" s="8">
        <v>111960</v>
      </c>
      <c r="H86" s="8">
        <v>83000</v>
      </c>
      <c r="I86" s="8">
        <v>341400</v>
      </c>
      <c r="J86" s="8">
        <v>140989.35816</v>
      </c>
      <c r="K86" s="8">
        <v>87517.40256000002</v>
      </c>
      <c r="L86" s="8">
        <v>75056.96519999999</v>
      </c>
      <c r="M86" s="8">
        <v>121759.07688</v>
      </c>
      <c r="N86" s="8">
        <v>118423.21175999999</v>
      </c>
      <c r="O86" s="8">
        <f>SUM(C86:N86)</f>
        <v>2150666.01456</v>
      </c>
    </row>
    <row r="87" spans="1:15" ht="15">
      <c r="A87" s="5" t="s">
        <v>167</v>
      </c>
      <c r="B87" s="5" t="s">
        <v>168</v>
      </c>
      <c r="C87" s="8">
        <v>51330</v>
      </c>
      <c r="D87" s="8">
        <v>58725</v>
      </c>
      <c r="E87" s="8">
        <v>124961</v>
      </c>
      <c r="F87" s="8">
        <v>79895</v>
      </c>
      <c r="G87" s="8">
        <v>34771</v>
      </c>
      <c r="H87" s="8">
        <v>29609</v>
      </c>
      <c r="I87" s="8">
        <v>114202</v>
      </c>
      <c r="J87" s="8">
        <v>52436.3112</v>
      </c>
      <c r="K87" s="8">
        <v>26005.575960000002</v>
      </c>
      <c r="L87" s="8">
        <v>22675.1616</v>
      </c>
      <c r="M87" s="8">
        <v>33445.863359999996</v>
      </c>
      <c r="N87" s="8">
        <v>41453.0298</v>
      </c>
      <c r="O87" s="8">
        <f>SUM(C87:N87)</f>
        <v>669508.94192</v>
      </c>
    </row>
    <row r="88" spans="1:15" ht="15">
      <c r="A88" s="17" t="s">
        <v>169</v>
      </c>
      <c r="B88" s="5" t="s">
        <v>126</v>
      </c>
      <c r="C88" s="8"/>
      <c r="D88" s="8">
        <v>40</v>
      </c>
      <c r="E88" s="8"/>
      <c r="F88" s="8">
        <v>-1</v>
      </c>
      <c r="G88" s="8">
        <v>141</v>
      </c>
      <c r="H88" s="8">
        <v>0</v>
      </c>
      <c r="I88" s="8">
        <v>0</v>
      </c>
      <c r="J88" s="8"/>
      <c r="K88" s="8"/>
      <c r="L88" s="8"/>
      <c r="M88" s="8"/>
      <c r="N88" s="8"/>
      <c r="O88" s="8">
        <f>SUM(C88:N88)</f>
        <v>180</v>
      </c>
    </row>
    <row r="89" spans="1:15" ht="15">
      <c r="A89" s="5" t="s">
        <v>170</v>
      </c>
      <c r="B89" s="5" t="s">
        <v>32</v>
      </c>
      <c r="C89" s="8">
        <v>7951</v>
      </c>
      <c r="D89" s="8">
        <v>13281</v>
      </c>
      <c r="E89" s="8">
        <v>24293</v>
      </c>
      <c r="F89" s="8">
        <v>15066</v>
      </c>
      <c r="G89" s="8">
        <v>17440</v>
      </c>
      <c r="H89" s="8">
        <v>32775</v>
      </c>
      <c r="I89" s="8">
        <v>16926</v>
      </c>
      <c r="J89" s="8">
        <v>7026.56325</v>
      </c>
      <c r="K89" s="8">
        <v>4140</v>
      </c>
      <c r="L89" s="8">
        <v>9775</v>
      </c>
      <c r="M89" s="8">
        <v>3848.0006249999997</v>
      </c>
      <c r="N89" s="8">
        <v>6209.999999999999</v>
      </c>
      <c r="O89" s="8">
        <f>SUM(C89:N89)</f>
        <v>158731.563875</v>
      </c>
    </row>
    <row r="90" spans="1:15" ht="15">
      <c r="A90" s="16"/>
      <c r="B90" s="1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>
      <c r="A91" s="5" t="s">
        <v>171</v>
      </c>
      <c r="B91" s="5" t="s">
        <v>172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>
      <c r="A92" s="5" t="s">
        <v>173</v>
      </c>
      <c r="B92" s="5" t="s">
        <v>174</v>
      </c>
      <c r="C92" s="6">
        <v>869137</v>
      </c>
      <c r="D92" s="6">
        <v>869137</v>
      </c>
      <c r="E92" s="6">
        <v>869137</v>
      </c>
      <c r="F92" s="6">
        <v>869137</v>
      </c>
      <c r="G92" s="6">
        <v>869137</v>
      </c>
      <c r="H92" s="6">
        <v>869137</v>
      </c>
      <c r="I92" s="6">
        <v>869137</v>
      </c>
      <c r="J92" s="6">
        <v>869136.471</v>
      </c>
      <c r="K92" s="6">
        <v>869136.471</v>
      </c>
      <c r="L92" s="6">
        <v>869136.471</v>
      </c>
      <c r="M92" s="6">
        <v>869136.471</v>
      </c>
      <c r="N92" s="6">
        <v>869136.471</v>
      </c>
      <c r="O92" s="6">
        <f>SUM(C92:N92)</f>
        <v>10429641.355000002</v>
      </c>
    </row>
    <row r="93" spans="1:17" s="7" customFormat="1" ht="15">
      <c r="A93" s="9" t="s">
        <v>175</v>
      </c>
      <c r="B93" s="11" t="s">
        <v>176</v>
      </c>
      <c r="C93" s="6"/>
      <c r="D93" s="6"/>
      <c r="E93" s="6">
        <v>69714</v>
      </c>
      <c r="F93" s="6">
        <v>0</v>
      </c>
      <c r="G93" s="6">
        <v>0</v>
      </c>
      <c r="H93" s="6">
        <v>0</v>
      </c>
      <c r="I93" s="6">
        <v>0</v>
      </c>
      <c r="J93" s="6">
        <v>500000</v>
      </c>
      <c r="K93" s="6">
        <v>0</v>
      </c>
      <c r="L93" s="6">
        <v>0</v>
      </c>
      <c r="M93" s="6"/>
      <c r="N93" s="6"/>
      <c r="O93" s="6">
        <f>SUM(C93:N93)</f>
        <v>569714</v>
      </c>
      <c r="Q93" s="19"/>
    </row>
    <row r="94" spans="1:17" s="7" customFormat="1" ht="15">
      <c r="A94" s="16"/>
      <c r="B94" s="11"/>
      <c r="C94" s="20"/>
      <c r="D94" s="2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2"/>
      <c r="Q94" s="2"/>
    </row>
    <row r="95" spans="1:15" ht="15">
      <c r="A95" s="20"/>
      <c r="B95" s="20" t="s">
        <v>177</v>
      </c>
      <c r="C95" s="6">
        <f aca="true" t="shared" si="10" ref="C95:O95">+C7+C16+C21+C31+C73+C74+C75+C78+C92+C93</f>
        <v>2418222.7</v>
      </c>
      <c r="D95" s="6">
        <f t="shared" si="10"/>
        <v>2844115.17</v>
      </c>
      <c r="E95" s="6">
        <f>+E7+E16+E21+E31+E73+E74+E75+E78+E92+E93</f>
        <v>6947359.94</v>
      </c>
      <c r="F95" s="6">
        <f t="shared" si="10"/>
        <v>4174687.48</v>
      </c>
      <c r="G95" s="6">
        <f t="shared" si="10"/>
        <v>3141878.49</v>
      </c>
      <c r="H95" s="6">
        <f t="shared" si="10"/>
        <v>3800302.9</v>
      </c>
      <c r="I95" s="6">
        <f t="shared" si="10"/>
        <v>3860896.0500000003</v>
      </c>
      <c r="J95" s="6">
        <f t="shared" si="10"/>
        <v>3612307.77349125</v>
      </c>
      <c r="K95" s="6">
        <f t="shared" si="10"/>
        <v>2348233.39935625</v>
      </c>
      <c r="L95" s="6">
        <f t="shared" si="10"/>
        <v>2453867.5733125005</v>
      </c>
      <c r="M95" s="6">
        <f t="shared" si="10"/>
        <v>2595819.1267476003</v>
      </c>
      <c r="N95" s="6">
        <f t="shared" si="10"/>
        <v>2609302.8587675</v>
      </c>
      <c r="O95" s="6">
        <f t="shared" si="10"/>
        <v>40806993.46167511</v>
      </c>
    </row>
    <row r="96" spans="1:18" s="7" customFormat="1" ht="15">
      <c r="A96" s="21"/>
      <c r="B96" s="3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9"/>
    </row>
    <row r="97" spans="2:17" ht="15">
      <c r="B97" s="3"/>
      <c r="I97" s="22"/>
      <c r="Q97" s="12"/>
    </row>
    <row r="98" spans="1:11" ht="15">
      <c r="A98" s="21"/>
      <c r="B98" s="3"/>
      <c r="E98" s="10"/>
      <c r="F98" s="10"/>
      <c r="G98" s="10"/>
      <c r="H98" s="10"/>
      <c r="I98" s="10"/>
      <c r="J98" s="10"/>
      <c r="K98" s="10"/>
    </row>
    <row r="99" spans="1:17" ht="15">
      <c r="A99" s="110" t="s">
        <v>178</v>
      </c>
      <c r="B99" s="110"/>
      <c r="C99" s="110"/>
      <c r="D99" s="110"/>
      <c r="E99" s="110"/>
      <c r="F99" s="22"/>
      <c r="I99" s="10"/>
      <c r="J99" s="3"/>
      <c r="K99" s="10"/>
      <c r="Q99" s="22"/>
    </row>
    <row r="100" spans="1:11" ht="15">
      <c r="A100" s="23" t="s">
        <v>179</v>
      </c>
      <c r="B100" s="24"/>
      <c r="C100" s="24"/>
      <c r="D100" s="24"/>
      <c r="E100" s="24"/>
      <c r="I100" s="3"/>
      <c r="J100" s="3"/>
      <c r="K100" s="3"/>
    </row>
    <row r="101" spans="1:11" ht="15">
      <c r="A101" s="25"/>
      <c r="B101" s="26"/>
      <c r="C101" s="26"/>
      <c r="D101" s="26"/>
      <c r="E101" s="26"/>
      <c r="I101" s="3"/>
      <c r="J101" s="3"/>
      <c r="K101" s="3"/>
    </row>
    <row r="102" spans="1:11" ht="15">
      <c r="A102" s="25" t="s">
        <v>180</v>
      </c>
      <c r="B102" s="26"/>
      <c r="C102" s="26"/>
      <c r="D102" s="26"/>
      <c r="E102" s="26"/>
      <c r="I102" s="3"/>
      <c r="J102" s="3"/>
      <c r="K102" s="3"/>
    </row>
    <row r="103" spans="1:11" ht="15">
      <c r="A103" s="27" t="s">
        <v>181</v>
      </c>
      <c r="B103" s="26"/>
      <c r="C103" s="26"/>
      <c r="D103" s="26"/>
      <c r="E103" s="26"/>
      <c r="I103" s="1"/>
      <c r="J103" s="1"/>
      <c r="K103" s="1"/>
    </row>
    <row r="104" spans="1:11" ht="15">
      <c r="A104" s="26"/>
      <c r="B104" s="3"/>
      <c r="D104" s="28" t="s">
        <v>182</v>
      </c>
      <c r="E104" s="28"/>
      <c r="I104" s="1"/>
      <c r="J104" s="1"/>
      <c r="K104" s="1"/>
    </row>
    <row r="105" spans="1:11" ht="15">
      <c r="A105" s="26"/>
      <c r="B105" s="3"/>
      <c r="D105" s="29" t="s">
        <v>183</v>
      </c>
      <c r="E105" s="29"/>
      <c r="I105" s="1"/>
      <c r="J105" s="1"/>
      <c r="K105" s="1"/>
    </row>
    <row r="106" spans="1:11" ht="15">
      <c r="A106" s="30" t="s">
        <v>184</v>
      </c>
      <c r="B106" s="3"/>
      <c r="D106" s="28"/>
      <c r="E106" s="27"/>
      <c r="I106" s="1"/>
      <c r="J106" s="1"/>
      <c r="K106" s="1"/>
    </row>
    <row r="107" spans="1:11" ht="15">
      <c r="A107" s="26" t="s">
        <v>185</v>
      </c>
      <c r="B107" s="31"/>
      <c r="C107" s="31"/>
      <c r="D107" s="27"/>
      <c r="E107" s="27"/>
      <c r="I107" s="4"/>
      <c r="J107" s="4"/>
      <c r="K107" s="4"/>
    </row>
    <row r="108" spans="1:11" ht="15">
      <c r="A108" s="32"/>
      <c r="B108" s="3"/>
      <c r="D108" s="33" t="s">
        <v>186</v>
      </c>
      <c r="E108" s="30"/>
      <c r="I108" s="34"/>
      <c r="J108" s="34"/>
      <c r="K108" s="34"/>
    </row>
    <row r="109" spans="1:11" ht="15">
      <c r="A109" s="26"/>
      <c r="B109" s="3"/>
      <c r="D109" s="29" t="s">
        <v>187</v>
      </c>
      <c r="E109" s="29"/>
      <c r="I109" s="34"/>
      <c r="J109" s="34"/>
      <c r="K109" s="34"/>
    </row>
    <row r="110" spans="1:11" ht="15">
      <c r="A110" s="25" t="s">
        <v>188</v>
      </c>
      <c r="B110" s="3"/>
      <c r="D110" s="27"/>
      <c r="E110" s="27"/>
      <c r="I110" s="34"/>
      <c r="J110" s="34"/>
      <c r="K110" s="34"/>
    </row>
    <row r="111" spans="1:11" ht="15">
      <c r="A111" s="26" t="s">
        <v>187</v>
      </c>
      <c r="B111" s="3"/>
      <c r="D111" s="27"/>
      <c r="E111" s="27"/>
      <c r="I111" s="34"/>
      <c r="J111" s="34"/>
      <c r="K111" s="34"/>
    </row>
    <row r="112" spans="1:11" ht="15">
      <c r="A112" s="32"/>
      <c r="B112" s="3"/>
      <c r="D112" s="30" t="s">
        <v>189</v>
      </c>
      <c r="E112" s="30"/>
      <c r="I112" s="35"/>
      <c r="J112" s="35"/>
      <c r="K112" s="35"/>
    </row>
    <row r="113" spans="1:11" ht="15">
      <c r="A113" s="26"/>
      <c r="B113" s="3"/>
      <c r="D113" s="29" t="s">
        <v>187</v>
      </c>
      <c r="E113" s="29"/>
      <c r="I113" s="36"/>
      <c r="J113" s="36"/>
      <c r="K113" s="36"/>
    </row>
    <row r="114" spans="1:11" ht="15">
      <c r="A114" s="25" t="s">
        <v>190</v>
      </c>
      <c r="B114" s="26"/>
      <c r="C114" s="26"/>
      <c r="D114" s="26"/>
      <c r="E114" s="26"/>
      <c r="I114" s="3"/>
      <c r="J114" s="3"/>
      <c r="K114" s="3"/>
    </row>
    <row r="115" spans="1:11" ht="15">
      <c r="A115" s="26" t="s">
        <v>187</v>
      </c>
      <c r="B115" s="26"/>
      <c r="C115" s="26"/>
      <c r="D115" s="26"/>
      <c r="E115" s="26"/>
      <c r="I115" s="3"/>
      <c r="J115" s="3"/>
      <c r="K115" s="3"/>
    </row>
    <row r="116" spans="4:11" ht="15">
      <c r="D116" s="2"/>
      <c r="I116" s="3"/>
      <c r="J116" s="3"/>
      <c r="K116" s="3"/>
    </row>
    <row r="117" spans="5:11" ht="15">
      <c r="E117" s="3"/>
      <c r="F117" s="3"/>
      <c r="G117" s="3"/>
      <c r="H117" s="3"/>
      <c r="I117" s="3"/>
      <c r="J117" s="3"/>
      <c r="K117" s="3"/>
    </row>
  </sheetData>
  <sheetProtection/>
  <mergeCells count="1">
    <mergeCell ref="A99:E9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6"/>
  <sheetViews>
    <sheetView zoomScalePageLayoutView="0" workbookViewId="0" topLeftCell="A286">
      <selection activeCell="A1" sqref="A1:IV16384"/>
    </sheetView>
  </sheetViews>
  <sheetFormatPr defaultColWidth="11.421875" defaultRowHeight="15"/>
  <cols>
    <col min="1" max="1" width="8.57421875" style="2" customWidth="1"/>
    <col min="2" max="2" width="38.00390625" style="2" bestFit="1" customWidth="1"/>
    <col min="3" max="3" width="11.28125" style="2" customWidth="1"/>
    <col min="4" max="4" width="12.8515625" style="2" customWidth="1"/>
    <col min="5" max="9" width="11.28125" style="2" bestFit="1" customWidth="1"/>
    <col min="10" max="10" width="11.7109375" style="2" bestFit="1" customWidth="1"/>
    <col min="11" max="14" width="11.57421875" style="2" bestFit="1" customWidth="1"/>
    <col min="15" max="15" width="12.421875" style="2" bestFit="1" customWidth="1"/>
    <col min="16" max="16384" width="11.421875" style="2" customWidth="1"/>
  </cols>
  <sheetData>
    <row r="1" spans="1:15" ht="15">
      <c r="A1" s="111" t="s">
        <v>191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>
      <c r="A2" s="112" t="s">
        <v>192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5"/>
    <row r="5" spans="1:15" ht="15">
      <c r="A5" s="113"/>
      <c r="B5" s="113"/>
      <c r="C5" s="38" t="s">
        <v>193</v>
      </c>
      <c r="D5" s="38" t="s">
        <v>194</v>
      </c>
      <c r="E5" s="38" t="s">
        <v>194</v>
      </c>
      <c r="F5" s="38" t="s">
        <v>194</v>
      </c>
      <c r="G5" s="38" t="s">
        <v>194</v>
      </c>
      <c r="H5" s="38" t="s">
        <v>194</v>
      </c>
      <c r="I5" s="38" t="s">
        <v>194</v>
      </c>
      <c r="J5" s="38" t="s">
        <v>194</v>
      </c>
      <c r="K5" s="38" t="s">
        <v>194</v>
      </c>
      <c r="L5" s="38" t="s">
        <v>194</v>
      </c>
      <c r="M5" s="38" t="s">
        <v>194</v>
      </c>
      <c r="N5" s="38" t="s">
        <v>194</v>
      </c>
      <c r="O5" s="38" t="s">
        <v>16</v>
      </c>
    </row>
    <row r="6" spans="1:15" ht="15">
      <c r="A6" s="113"/>
      <c r="B6" s="113"/>
      <c r="C6" s="38" t="s">
        <v>195</v>
      </c>
      <c r="D6" s="38" t="s">
        <v>195</v>
      </c>
      <c r="E6" s="38" t="s">
        <v>195</v>
      </c>
      <c r="F6" s="38" t="s">
        <v>195</v>
      </c>
      <c r="G6" s="38" t="s">
        <v>195</v>
      </c>
      <c r="H6" s="38" t="s">
        <v>195</v>
      </c>
      <c r="I6" s="38" t="s">
        <v>195</v>
      </c>
      <c r="J6" s="38" t="s">
        <v>195</v>
      </c>
      <c r="K6" s="38" t="s">
        <v>195</v>
      </c>
      <c r="L6" s="38" t="s">
        <v>195</v>
      </c>
      <c r="M6" s="38" t="s">
        <v>195</v>
      </c>
      <c r="N6" s="38" t="s">
        <v>195</v>
      </c>
      <c r="O6" s="38"/>
    </row>
    <row r="7" spans="1:15" ht="15">
      <c r="A7" s="114" t="s">
        <v>196</v>
      </c>
      <c r="B7" s="114"/>
      <c r="C7" s="38" t="s">
        <v>197</v>
      </c>
      <c r="D7" s="38" t="s">
        <v>198</v>
      </c>
      <c r="E7" s="38" t="s">
        <v>199</v>
      </c>
      <c r="F7" s="38" t="s">
        <v>200</v>
      </c>
      <c r="G7" s="38" t="s">
        <v>201</v>
      </c>
      <c r="H7" s="38" t="s">
        <v>202</v>
      </c>
      <c r="I7" s="38" t="s">
        <v>203</v>
      </c>
      <c r="J7" s="39" t="s">
        <v>204</v>
      </c>
      <c r="K7" s="39" t="s">
        <v>205</v>
      </c>
      <c r="L7" s="39" t="s">
        <v>206</v>
      </c>
      <c r="M7" s="39" t="s">
        <v>207</v>
      </c>
      <c r="N7" s="39" t="s">
        <v>208</v>
      </c>
      <c r="O7" s="39"/>
    </row>
    <row r="8" spans="1:9" ht="15">
      <c r="A8" s="40">
        <v>100</v>
      </c>
      <c r="B8" s="40" t="s">
        <v>209</v>
      </c>
      <c r="C8" s="41"/>
      <c r="D8" s="42"/>
      <c r="E8" s="41"/>
      <c r="F8" s="41"/>
      <c r="G8" s="41"/>
      <c r="H8" s="41"/>
      <c r="I8" s="41"/>
    </row>
    <row r="9" spans="1:15" ht="15">
      <c r="A9" s="43">
        <v>1131</v>
      </c>
      <c r="B9" s="43" t="s">
        <v>210</v>
      </c>
      <c r="C9" s="44">
        <v>286712.03</v>
      </c>
      <c r="D9" s="44">
        <v>380342.9</v>
      </c>
      <c r="E9" s="44">
        <v>288965.32</v>
      </c>
      <c r="F9" s="44">
        <v>295684.94</v>
      </c>
      <c r="G9" s="45">
        <v>370253.12</v>
      </c>
      <c r="H9" s="44">
        <v>291814.53</v>
      </c>
      <c r="I9" s="44">
        <v>293131.03</v>
      </c>
      <c r="J9" s="44">
        <v>250783.06428000005</v>
      </c>
      <c r="K9" s="44">
        <v>353119.993293375</v>
      </c>
      <c r="L9" s="44">
        <v>282403.7046022501</v>
      </c>
      <c r="M9" s="44">
        <v>280287.8184645001</v>
      </c>
      <c r="N9" s="44">
        <v>356597.85649950005</v>
      </c>
      <c r="O9" s="46">
        <f>SUM(C9:N9)</f>
        <v>3730096.3071396253</v>
      </c>
    </row>
    <row r="10" spans="1:15" ht="15">
      <c r="A10" s="43">
        <v>1221</v>
      </c>
      <c r="B10" s="43" t="s">
        <v>211</v>
      </c>
      <c r="C10" s="44">
        <v>41894.38</v>
      </c>
      <c r="D10" s="44">
        <v>37525.08</v>
      </c>
      <c r="E10" s="44">
        <v>50220.56</v>
      </c>
      <c r="F10" s="45">
        <v>160338.97</v>
      </c>
      <c r="G10" s="45">
        <v>34763.97</v>
      </c>
      <c r="H10" s="44">
        <v>62190.83</v>
      </c>
      <c r="I10" s="44">
        <v>41983</v>
      </c>
      <c r="J10" s="44">
        <v>84761.64928875</v>
      </c>
      <c r="K10" s="44">
        <v>82758.34499625</v>
      </c>
      <c r="L10" s="44">
        <v>50437.489725</v>
      </c>
      <c r="M10" s="44">
        <v>57975.8974199999</v>
      </c>
      <c r="N10" s="44">
        <v>51702.333952500005</v>
      </c>
      <c r="O10" s="46">
        <f aca="true" t="shared" si="0" ref="O10:O73">SUM(C10:N10)</f>
        <v>756552.5053825</v>
      </c>
    </row>
    <row r="11" spans="1:15" ht="25.5">
      <c r="A11" s="43">
        <v>1311</v>
      </c>
      <c r="B11" s="43" t="s">
        <v>212</v>
      </c>
      <c r="C11" s="44"/>
      <c r="D11" s="44"/>
      <c r="E11" s="44"/>
      <c r="F11" s="44">
        <v>0</v>
      </c>
      <c r="G11" s="44">
        <v>0</v>
      </c>
      <c r="H11" s="44"/>
      <c r="I11" s="44"/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6">
        <f t="shared" si="0"/>
        <v>0</v>
      </c>
    </row>
    <row r="12" spans="1:15" ht="15">
      <c r="A12" s="43">
        <v>1322</v>
      </c>
      <c r="B12" s="43" t="s">
        <v>213</v>
      </c>
      <c r="C12" s="44">
        <v>6531.83</v>
      </c>
      <c r="D12" s="44">
        <v>9143.11</v>
      </c>
      <c r="E12" s="44">
        <v>7064.81</v>
      </c>
      <c r="F12" s="45">
        <v>8549.06</v>
      </c>
      <c r="G12" s="45">
        <v>8722.56</v>
      </c>
      <c r="H12" s="44">
        <v>6762.07</v>
      </c>
      <c r="I12" s="44">
        <v>7285.41</v>
      </c>
      <c r="J12" s="44">
        <v>5743.498556250001</v>
      </c>
      <c r="K12" s="44">
        <v>6985.587349125001</v>
      </c>
      <c r="L12" s="44">
        <v>8543.424148875001</v>
      </c>
      <c r="M12" s="44">
        <v>6537.240344250001</v>
      </c>
      <c r="N12" s="44">
        <v>9287.34986025</v>
      </c>
      <c r="O12" s="46">
        <f t="shared" si="0"/>
        <v>91155.95025875</v>
      </c>
    </row>
    <row r="13" spans="1:15" ht="15">
      <c r="A13" s="43">
        <v>1323</v>
      </c>
      <c r="B13" s="43" t="s">
        <v>214</v>
      </c>
      <c r="C13" s="44">
        <v>38401.78</v>
      </c>
      <c r="D13" s="44">
        <v>24568.35</v>
      </c>
      <c r="E13" s="44">
        <v>38271.24</v>
      </c>
      <c r="F13" s="45">
        <v>37036.68</v>
      </c>
      <c r="G13" s="45">
        <v>38271.24</v>
      </c>
      <c r="H13" s="44">
        <v>36713.76</v>
      </c>
      <c r="I13" s="44">
        <v>36419.47</v>
      </c>
      <c r="J13" s="44">
        <v>30033.60822</v>
      </c>
      <c r="K13" s="44">
        <v>32267.320903125004</v>
      </c>
      <c r="L13" s="44">
        <v>33342.887655000006</v>
      </c>
      <c r="M13" s="44">
        <v>32267.308169250005</v>
      </c>
      <c r="N13" s="44">
        <v>71720.12552512501</v>
      </c>
      <c r="O13" s="46">
        <f t="shared" si="0"/>
        <v>449313.77047250007</v>
      </c>
    </row>
    <row r="14" spans="1:15" ht="15">
      <c r="A14" s="43">
        <v>1324</v>
      </c>
      <c r="B14" s="43" t="s">
        <v>215</v>
      </c>
      <c r="C14" s="44">
        <v>0</v>
      </c>
      <c r="D14" s="44"/>
      <c r="E14" s="44">
        <v>634.09</v>
      </c>
      <c r="F14" s="45">
        <v>0</v>
      </c>
      <c r="G14" s="45">
        <v>0</v>
      </c>
      <c r="H14" s="44">
        <v>758.48</v>
      </c>
      <c r="I14" s="44">
        <v>31436.97</v>
      </c>
      <c r="J14" s="44">
        <v>0</v>
      </c>
      <c r="K14" s="44">
        <v>897.5066625000002</v>
      </c>
      <c r="L14" s="44">
        <v>0</v>
      </c>
      <c r="M14" s="44">
        <v>395.54888625000007</v>
      </c>
      <c r="N14" s="44">
        <v>0</v>
      </c>
      <c r="O14" s="46">
        <f t="shared" si="0"/>
        <v>34122.59554875</v>
      </c>
    </row>
    <row r="15" spans="1:15" ht="15">
      <c r="A15" s="43">
        <v>1325</v>
      </c>
      <c r="B15" s="43" t="s">
        <v>216</v>
      </c>
      <c r="C15" s="44">
        <v>9903.39</v>
      </c>
      <c r="D15" s="44">
        <v>6231.36</v>
      </c>
      <c r="E15" s="44">
        <v>10407.41</v>
      </c>
      <c r="F15" s="45">
        <v>10071.69</v>
      </c>
      <c r="G15" s="45">
        <v>10407.41</v>
      </c>
      <c r="H15" s="44">
        <v>9990.67</v>
      </c>
      <c r="I15" s="44">
        <v>9916.83</v>
      </c>
      <c r="J15" s="44">
        <v>8073.681918750001</v>
      </c>
      <c r="K15" s="44">
        <v>8668.84008375</v>
      </c>
      <c r="L15" s="44">
        <v>8957.809909125002</v>
      </c>
      <c r="M15" s="44">
        <v>8668.84008375</v>
      </c>
      <c r="N15" s="44">
        <v>9051.111011250001</v>
      </c>
      <c r="O15" s="46">
        <f t="shared" si="0"/>
        <v>110349.043006625</v>
      </c>
    </row>
    <row r="16" spans="1:15" ht="25.5">
      <c r="A16" s="43">
        <v>1331</v>
      </c>
      <c r="B16" s="43" t="s">
        <v>217</v>
      </c>
      <c r="C16" s="44">
        <v>1019.54</v>
      </c>
      <c r="D16" s="44">
        <v>1014.05</v>
      </c>
      <c r="E16" s="44">
        <v>1918.3</v>
      </c>
      <c r="F16" s="44">
        <v>795.87</v>
      </c>
      <c r="G16" s="45">
        <v>1219.38</v>
      </c>
      <c r="H16" s="44">
        <v>2215.17</v>
      </c>
      <c r="I16" s="44">
        <v>123.21</v>
      </c>
      <c r="J16" s="44">
        <v>88.80141375000001</v>
      </c>
      <c r="K16" s="44">
        <v>1332.055935</v>
      </c>
      <c r="L16" s="44">
        <v>266.392665</v>
      </c>
      <c r="M16" s="44">
        <v>480.29861250000005</v>
      </c>
      <c r="N16" s="44">
        <v>133.1963325</v>
      </c>
      <c r="O16" s="46">
        <f t="shared" si="0"/>
        <v>10606.26495875</v>
      </c>
    </row>
    <row r="17" spans="1:15" ht="15">
      <c r="A17" s="43">
        <v>1333</v>
      </c>
      <c r="B17" s="43" t="s">
        <v>218</v>
      </c>
      <c r="C17" s="44">
        <v>20012.49</v>
      </c>
      <c r="D17" s="44">
        <v>10773.82</v>
      </c>
      <c r="E17" s="44">
        <v>10716.04</v>
      </c>
      <c r="F17" s="45">
        <v>49883.23</v>
      </c>
      <c r="G17" s="45">
        <v>21319.83</v>
      </c>
      <c r="H17" s="44"/>
      <c r="I17" s="44"/>
      <c r="J17" s="44">
        <v>0</v>
      </c>
      <c r="K17" s="44">
        <v>9418.305030750002</v>
      </c>
      <c r="L17" s="44">
        <v>0</v>
      </c>
      <c r="M17" s="44">
        <v>19333.689606</v>
      </c>
      <c r="N17" s="44">
        <v>20121.152436</v>
      </c>
      <c r="O17" s="46">
        <f t="shared" si="0"/>
        <v>161578.55707275003</v>
      </c>
    </row>
    <row r="18" spans="1:15" ht="15">
      <c r="A18" s="43">
        <v>1334</v>
      </c>
      <c r="B18" s="43" t="s">
        <v>219</v>
      </c>
      <c r="C18" s="44"/>
      <c r="D18" s="44"/>
      <c r="E18" s="44">
        <v>87295.62</v>
      </c>
      <c r="F18" s="44">
        <v>0</v>
      </c>
      <c r="G18" s="44">
        <v>0</v>
      </c>
      <c r="H18" s="44"/>
      <c r="I18" s="44"/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6">
        <f t="shared" si="0"/>
        <v>87295.62</v>
      </c>
    </row>
    <row r="19" spans="1:15" ht="15">
      <c r="A19" s="43">
        <v>1335</v>
      </c>
      <c r="B19" s="43" t="s">
        <v>220</v>
      </c>
      <c r="C19" s="44"/>
      <c r="D19" s="44"/>
      <c r="E19" s="44"/>
      <c r="F19" s="44">
        <v>0</v>
      </c>
      <c r="G19" s="45">
        <v>357.16</v>
      </c>
      <c r="H19" s="44">
        <v>0</v>
      </c>
      <c r="I19" s="44"/>
      <c r="J19" s="44">
        <v>0</v>
      </c>
      <c r="K19" s="44">
        <v>1351.0178325000002</v>
      </c>
      <c r="L19" s="44">
        <v>0</v>
      </c>
      <c r="M19" s="44">
        <v>186.37762500000002</v>
      </c>
      <c r="N19" s="44">
        <v>1684.42540875</v>
      </c>
      <c r="O19" s="46">
        <f t="shared" si="0"/>
        <v>3578.9808662500004</v>
      </c>
    </row>
    <row r="20" spans="1:15" ht="15">
      <c r="A20" s="43">
        <v>1411</v>
      </c>
      <c r="B20" s="43" t="s">
        <v>221</v>
      </c>
      <c r="C20" s="44">
        <v>50744.33</v>
      </c>
      <c r="D20" s="44">
        <v>43566.46</v>
      </c>
      <c r="E20" s="44">
        <v>51689.04</v>
      </c>
      <c r="F20" s="45">
        <v>49835.15</v>
      </c>
      <c r="G20" s="45">
        <v>51836.85</v>
      </c>
      <c r="H20" s="44">
        <v>51836.85</v>
      </c>
      <c r="I20" s="44">
        <v>44116.45</v>
      </c>
      <c r="J20" s="44">
        <v>49262.34985875</v>
      </c>
      <c r="K20" s="44">
        <v>53690.688391725</v>
      </c>
      <c r="L20" s="44">
        <v>48854.20513049999</v>
      </c>
      <c r="M20" s="44">
        <v>46871.129549475</v>
      </c>
      <c r="N20" s="44">
        <v>28100.534685299997</v>
      </c>
      <c r="O20" s="46">
        <f t="shared" si="0"/>
        <v>570404.03761575</v>
      </c>
    </row>
    <row r="21" spans="1:15" ht="15">
      <c r="A21" s="43">
        <v>1421</v>
      </c>
      <c r="B21" s="43" t="s">
        <v>222</v>
      </c>
      <c r="C21" s="44"/>
      <c r="D21" s="44">
        <v>44161.67</v>
      </c>
      <c r="E21" s="44"/>
      <c r="F21" s="45">
        <v>49318.81</v>
      </c>
      <c r="G21" s="44">
        <v>0</v>
      </c>
      <c r="H21" s="44">
        <v>53381.53</v>
      </c>
      <c r="I21" s="44"/>
      <c r="J21" s="44">
        <v>44885.878758</v>
      </c>
      <c r="K21" s="44">
        <v>0</v>
      </c>
      <c r="L21" s="44">
        <v>45080.67844665</v>
      </c>
      <c r="M21" s="44">
        <v>0</v>
      </c>
      <c r="N21" s="44">
        <v>40617.80938215</v>
      </c>
      <c r="O21" s="46">
        <f t="shared" si="0"/>
        <v>277446.37658680003</v>
      </c>
    </row>
    <row r="22" spans="1:15" ht="15">
      <c r="A22" s="43">
        <v>1431</v>
      </c>
      <c r="B22" s="43" t="s">
        <v>223</v>
      </c>
      <c r="C22" s="44"/>
      <c r="D22" s="44">
        <v>45014.09</v>
      </c>
      <c r="E22" s="44"/>
      <c r="F22" s="45">
        <v>50348.4</v>
      </c>
      <c r="G22" s="44">
        <v>0</v>
      </c>
      <c r="H22" s="44">
        <v>54982.91</v>
      </c>
      <c r="I22" s="44"/>
      <c r="J22" s="44">
        <v>44885.878758</v>
      </c>
      <c r="K22" s="44">
        <v>0</v>
      </c>
      <c r="L22" s="44">
        <v>45080.67844665</v>
      </c>
      <c r="M22" s="44">
        <v>0</v>
      </c>
      <c r="N22" s="44">
        <v>40617.80938215</v>
      </c>
      <c r="O22" s="46">
        <f t="shared" si="0"/>
        <v>280929.7665868</v>
      </c>
    </row>
    <row r="23" spans="1:15" ht="15">
      <c r="A23" s="43">
        <v>1543</v>
      </c>
      <c r="B23" s="43" t="s">
        <v>224</v>
      </c>
      <c r="C23" s="44">
        <v>1827.9</v>
      </c>
      <c r="D23" s="44">
        <v>1929.45</v>
      </c>
      <c r="E23" s="44">
        <v>1929.45</v>
      </c>
      <c r="F23" s="45">
        <v>1929.45</v>
      </c>
      <c r="G23" s="45">
        <v>1841.4</v>
      </c>
      <c r="H23" s="44">
        <v>4265.1</v>
      </c>
      <c r="I23" s="44">
        <v>0</v>
      </c>
      <c r="J23" s="44">
        <v>4788</v>
      </c>
      <c r="K23" s="44">
        <v>4788</v>
      </c>
      <c r="L23" s="44">
        <v>4788</v>
      </c>
      <c r="M23" s="44">
        <v>4788</v>
      </c>
      <c r="N23" s="44">
        <v>4788</v>
      </c>
      <c r="O23" s="46">
        <f t="shared" si="0"/>
        <v>37662.75</v>
      </c>
    </row>
    <row r="24" spans="1:15" ht="15">
      <c r="A24" s="43">
        <v>1545</v>
      </c>
      <c r="B24" s="43" t="s">
        <v>225</v>
      </c>
      <c r="C24" s="44">
        <v>18900</v>
      </c>
      <c r="D24" s="44">
        <v>18900</v>
      </c>
      <c r="E24" s="44">
        <v>19575</v>
      </c>
      <c r="F24" s="45">
        <v>19575</v>
      </c>
      <c r="G24" s="45">
        <v>37800</v>
      </c>
      <c r="H24" s="44">
        <v>36450</v>
      </c>
      <c r="I24" s="44">
        <v>19575</v>
      </c>
      <c r="J24" s="44">
        <f>18900+675+675</f>
        <v>20250</v>
      </c>
      <c r="K24" s="44">
        <f>18900+675+675</f>
        <v>20250</v>
      </c>
      <c r="L24" s="44">
        <f>18900+675+675</f>
        <v>20250</v>
      </c>
      <c r="M24" s="44">
        <f>25656.442875+(675*3)</f>
        <v>27681.442875</v>
      </c>
      <c r="N24" s="44">
        <f>39747.054375+(375*3)+675</f>
        <v>41547.054375</v>
      </c>
      <c r="O24" s="46">
        <f t="shared" si="0"/>
        <v>300753.49725</v>
      </c>
    </row>
    <row r="25" spans="1:15" ht="15">
      <c r="A25" s="43">
        <v>1547</v>
      </c>
      <c r="B25" s="43" t="s">
        <v>226</v>
      </c>
      <c r="C25" s="44">
        <v>37269.79</v>
      </c>
      <c r="D25" s="44"/>
      <c r="E25" s="44"/>
      <c r="F25" s="44">
        <v>0</v>
      </c>
      <c r="G25" s="44">
        <v>0</v>
      </c>
      <c r="H25" s="44"/>
      <c r="I25" s="44"/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6">
        <f t="shared" si="0"/>
        <v>37269.79</v>
      </c>
    </row>
    <row r="26" spans="1:15" ht="15">
      <c r="A26" s="43">
        <v>1548</v>
      </c>
      <c r="B26" s="43" t="s">
        <v>227</v>
      </c>
      <c r="C26" s="44"/>
      <c r="D26" s="44"/>
      <c r="E26" s="44"/>
      <c r="F26" s="44">
        <v>0</v>
      </c>
      <c r="G26" s="45">
        <v>38243.9</v>
      </c>
      <c r="H26" s="44"/>
      <c r="I26" s="44"/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6">
        <f t="shared" si="0"/>
        <v>38243.9</v>
      </c>
    </row>
    <row r="27" spans="1:15" ht="15">
      <c r="A27" s="43">
        <v>1592</v>
      </c>
      <c r="B27" s="43" t="s">
        <v>228</v>
      </c>
      <c r="C27" s="44">
        <v>28904.77</v>
      </c>
      <c r="D27" s="44">
        <v>36808.14</v>
      </c>
      <c r="E27" s="44">
        <v>29014.21</v>
      </c>
      <c r="F27" s="45">
        <v>29745</v>
      </c>
      <c r="G27" s="45">
        <v>37086.31</v>
      </c>
      <c r="H27" s="44">
        <v>29365.24</v>
      </c>
      <c r="I27" s="44">
        <v>29365.24</v>
      </c>
      <c r="J27" s="44">
        <v>25301.22564375</v>
      </c>
      <c r="K27" s="44">
        <v>35480.395912500004</v>
      </c>
      <c r="L27" s="44">
        <v>28384.316730000006</v>
      </c>
      <c r="M27" s="44">
        <v>28169.865541125004</v>
      </c>
      <c r="N27" s="44">
        <v>35712.58538925001</v>
      </c>
      <c r="O27" s="46">
        <f t="shared" si="0"/>
        <v>373337.299216625</v>
      </c>
    </row>
    <row r="28" spans="1:15" ht="15">
      <c r="A28" s="43">
        <v>1593</v>
      </c>
      <c r="B28" s="43" t="s">
        <v>229</v>
      </c>
      <c r="C28" s="44">
        <v>28904.77</v>
      </c>
      <c r="D28" s="44">
        <v>36808.14</v>
      </c>
      <c r="E28" s="44">
        <v>29014.21</v>
      </c>
      <c r="F28" s="45">
        <v>29745</v>
      </c>
      <c r="G28" s="45">
        <v>37086.31</v>
      </c>
      <c r="H28" s="44">
        <v>29365.24</v>
      </c>
      <c r="I28" s="44">
        <v>29365.24</v>
      </c>
      <c r="J28" s="44">
        <v>25301.225643750004</v>
      </c>
      <c r="K28" s="44">
        <v>35480.395912500004</v>
      </c>
      <c r="L28" s="44">
        <v>28384.316730000006</v>
      </c>
      <c r="M28" s="44">
        <v>28169.865541125004</v>
      </c>
      <c r="N28" s="44">
        <v>35712.58538925001</v>
      </c>
      <c r="O28" s="46">
        <f t="shared" si="0"/>
        <v>373337.299216625</v>
      </c>
    </row>
    <row r="29" spans="1:15" ht="15">
      <c r="A29" s="43">
        <v>1612</v>
      </c>
      <c r="B29" s="43" t="s">
        <v>230</v>
      </c>
      <c r="C29" s="44">
        <v>6890.43</v>
      </c>
      <c r="D29" s="44">
        <v>9079.18</v>
      </c>
      <c r="E29" s="44">
        <v>8708.31</v>
      </c>
      <c r="F29" s="45">
        <v>7103.49</v>
      </c>
      <c r="G29" s="45">
        <v>8888.51</v>
      </c>
      <c r="H29" s="44">
        <v>7010.9</v>
      </c>
      <c r="I29" s="44">
        <v>7037.23</v>
      </c>
      <c r="J29" s="44">
        <v>9041.560605</v>
      </c>
      <c r="K29" s="44">
        <v>11611.673325000002</v>
      </c>
      <c r="L29" s="44">
        <v>9250.15305375</v>
      </c>
      <c r="M29" s="44">
        <v>9180.74185875</v>
      </c>
      <c r="N29" s="44">
        <v>11673.351585</v>
      </c>
      <c r="O29" s="46">
        <f t="shared" si="0"/>
        <v>105475.5304275</v>
      </c>
    </row>
    <row r="30" spans="1:15" ht="15">
      <c r="A30" s="43">
        <v>2111</v>
      </c>
      <c r="B30" s="43" t="s">
        <v>231</v>
      </c>
      <c r="C30" s="44">
        <v>13060.67</v>
      </c>
      <c r="D30" s="44">
        <v>5957.32</v>
      </c>
      <c r="E30" s="44">
        <v>12929.33</v>
      </c>
      <c r="F30" s="45">
        <v>11069.52</v>
      </c>
      <c r="G30" s="45">
        <v>4466.6</v>
      </c>
      <c r="H30" s="44">
        <v>5285.58</v>
      </c>
      <c r="I30" s="44">
        <v>7463.65</v>
      </c>
      <c r="J30" s="44">
        <v>9755.500380000001</v>
      </c>
      <c r="K30" s="44">
        <v>2794.7448037500008</v>
      </c>
      <c r="L30" s="44">
        <v>3537.280207500001</v>
      </c>
      <c r="M30" s="44">
        <v>2145.421365</v>
      </c>
      <c r="N30" s="44">
        <v>1163.5006875</v>
      </c>
      <c r="O30" s="46">
        <f t="shared" si="0"/>
        <v>79629.11744375</v>
      </c>
    </row>
    <row r="31" spans="1:15" ht="15">
      <c r="A31" s="43">
        <v>2161</v>
      </c>
      <c r="B31" s="43" t="s">
        <v>232</v>
      </c>
      <c r="C31" s="44">
        <v>1462.8</v>
      </c>
      <c r="D31" s="44">
        <v>1387.75</v>
      </c>
      <c r="E31" s="44">
        <v>2229</v>
      </c>
      <c r="F31" s="45">
        <v>759.91</v>
      </c>
      <c r="G31" s="45">
        <v>1168.68</v>
      </c>
      <c r="H31" s="44">
        <v>1157.62</v>
      </c>
      <c r="I31" s="44">
        <v>935.75</v>
      </c>
      <c r="J31" s="44">
        <v>10778.047475000001</v>
      </c>
      <c r="K31" s="44">
        <v>6637.917425000001</v>
      </c>
      <c r="L31" s="44">
        <v>6945.845675000001</v>
      </c>
      <c r="M31" s="44">
        <v>7459.622802500001</v>
      </c>
      <c r="N31" s="44">
        <v>7469.103751250001</v>
      </c>
      <c r="O31" s="46">
        <f t="shared" si="0"/>
        <v>48392.04712875001</v>
      </c>
    </row>
    <row r="32" spans="1:15" ht="15">
      <c r="A32" s="43">
        <v>2213</v>
      </c>
      <c r="B32" s="43" t="s">
        <v>233</v>
      </c>
      <c r="C32" s="44">
        <v>13096.81</v>
      </c>
      <c r="D32" s="44">
        <v>8076.13</v>
      </c>
      <c r="E32" s="44">
        <v>10988.53</v>
      </c>
      <c r="F32" s="45">
        <v>16112.8</v>
      </c>
      <c r="G32" s="45">
        <v>10647.95</v>
      </c>
      <c r="H32" s="44">
        <v>13650.5</v>
      </c>
      <c r="I32" s="44">
        <v>15885.59</v>
      </c>
      <c r="J32" s="44">
        <v>12223.420256250001</v>
      </c>
      <c r="K32" s="44">
        <v>5214.058762500001</v>
      </c>
      <c r="L32" s="44">
        <v>8611.23666375</v>
      </c>
      <c r="M32" s="44">
        <v>12699.898706250002</v>
      </c>
      <c r="N32" s="44">
        <v>3066.93064125</v>
      </c>
      <c r="O32" s="46">
        <f t="shared" si="0"/>
        <v>130273.85502999999</v>
      </c>
    </row>
    <row r="33" spans="1:15" ht="15">
      <c r="A33" s="43">
        <v>2214</v>
      </c>
      <c r="B33" s="43" t="s">
        <v>234</v>
      </c>
      <c r="C33" s="44">
        <v>2709</v>
      </c>
      <c r="D33" s="44">
        <v>3356.5</v>
      </c>
      <c r="E33" s="44">
        <v>4158</v>
      </c>
      <c r="F33" s="45">
        <v>4375</v>
      </c>
      <c r="G33" s="45">
        <v>3479</v>
      </c>
      <c r="H33" s="44">
        <v>4809</v>
      </c>
      <c r="I33" s="44">
        <v>3444</v>
      </c>
      <c r="J33" s="44">
        <v>2023.5285000000001</v>
      </c>
      <c r="K33" s="44">
        <v>2666.0103750000003</v>
      </c>
      <c r="L33" s="44">
        <v>2639.385</v>
      </c>
      <c r="M33" s="44">
        <v>2485.4208750000003</v>
      </c>
      <c r="N33" s="44">
        <v>1649.6156250000001</v>
      </c>
      <c r="O33" s="46">
        <f t="shared" si="0"/>
        <v>37794.460375</v>
      </c>
    </row>
    <row r="34" spans="1:15" ht="15">
      <c r="A34" s="43">
        <v>2215</v>
      </c>
      <c r="B34" s="43" t="s">
        <v>235</v>
      </c>
      <c r="C34" s="44">
        <v>3256.25</v>
      </c>
      <c r="D34" s="44">
        <v>816.65</v>
      </c>
      <c r="E34" s="44">
        <v>88</v>
      </c>
      <c r="F34" s="45">
        <v>501.01</v>
      </c>
      <c r="G34" s="45">
        <v>3593.38</v>
      </c>
      <c r="H34" s="44">
        <v>637.96</v>
      </c>
      <c r="I34" s="44">
        <v>796.25</v>
      </c>
      <c r="J34" s="44">
        <v>2756.25</v>
      </c>
      <c r="K34" s="44">
        <v>2756.25</v>
      </c>
      <c r="L34" s="44">
        <v>2756.25</v>
      </c>
      <c r="M34" s="44">
        <v>2756.25</v>
      </c>
      <c r="N34" s="44">
        <v>2756.25</v>
      </c>
      <c r="O34" s="46">
        <f t="shared" si="0"/>
        <v>23470.75</v>
      </c>
    </row>
    <row r="35" spans="1:15" ht="15">
      <c r="A35" s="43">
        <v>2231</v>
      </c>
      <c r="B35" s="43" t="s">
        <v>236</v>
      </c>
      <c r="C35" s="44">
        <v>0</v>
      </c>
      <c r="D35" s="44">
        <v>933.76</v>
      </c>
      <c r="E35" s="44">
        <v>0</v>
      </c>
      <c r="F35" s="45">
        <v>167.88</v>
      </c>
      <c r="G35" s="45">
        <v>49.95</v>
      </c>
      <c r="H35" s="44">
        <v>0</v>
      </c>
      <c r="I35" s="44">
        <v>0</v>
      </c>
      <c r="J35" s="44">
        <v>350</v>
      </c>
      <c r="K35" s="44">
        <v>350</v>
      </c>
      <c r="L35" s="44">
        <v>350</v>
      </c>
      <c r="M35" s="44">
        <v>350</v>
      </c>
      <c r="N35" s="44">
        <v>350</v>
      </c>
      <c r="O35" s="46">
        <f t="shared" si="0"/>
        <v>2901.59</v>
      </c>
    </row>
    <row r="36" spans="1:15" ht="15">
      <c r="A36" s="43">
        <v>2381</v>
      </c>
      <c r="B36" s="43" t="s">
        <v>237</v>
      </c>
      <c r="C36" s="44">
        <v>18108.52</v>
      </c>
      <c r="D36" s="44">
        <v>25288.79</v>
      </c>
      <c r="E36" s="44">
        <v>93476.38</v>
      </c>
      <c r="F36" s="45">
        <v>54546.46</v>
      </c>
      <c r="G36" s="45">
        <v>43677.23</v>
      </c>
      <c r="H36" s="44">
        <v>74196.44</v>
      </c>
      <c r="I36" s="44">
        <v>33097.84</v>
      </c>
      <c r="J36" s="44">
        <v>50081.06249999999</v>
      </c>
      <c r="K36" s="44">
        <v>48432.825</v>
      </c>
      <c r="L36" s="44">
        <v>47545.31249999999</v>
      </c>
      <c r="M36" s="44">
        <v>52109.6625</v>
      </c>
      <c r="N36" s="44">
        <v>49066.7625</v>
      </c>
      <c r="O36" s="46">
        <f t="shared" si="0"/>
        <v>589627.285</v>
      </c>
    </row>
    <row r="37" spans="1:15" ht="15">
      <c r="A37" s="43">
        <v>2382</v>
      </c>
      <c r="B37" s="43" t="s">
        <v>238</v>
      </c>
      <c r="C37" s="44">
        <v>0</v>
      </c>
      <c r="D37" s="44">
        <v>0</v>
      </c>
      <c r="E37" s="44">
        <v>0</v>
      </c>
      <c r="F37" s="45">
        <v>0</v>
      </c>
      <c r="G37" s="44">
        <v>0</v>
      </c>
      <c r="H37" s="44">
        <v>0</v>
      </c>
      <c r="I37" s="44">
        <v>0</v>
      </c>
      <c r="J37" s="44">
        <v>2435.643</v>
      </c>
      <c r="K37" s="44">
        <v>1729.4917500000004</v>
      </c>
      <c r="L37" s="44">
        <v>1153.0060762500002</v>
      </c>
      <c r="M37" s="44">
        <v>2066.3837775</v>
      </c>
      <c r="N37" s="44">
        <v>2476.159875</v>
      </c>
      <c r="O37" s="46">
        <f t="shared" si="0"/>
        <v>9860.684478750001</v>
      </c>
    </row>
    <row r="38" spans="1:15" ht="15">
      <c r="A38" s="43">
        <v>2383</v>
      </c>
      <c r="B38" s="43" t="s">
        <v>239</v>
      </c>
      <c r="C38" s="44">
        <v>27389.82</v>
      </c>
      <c r="D38" s="44">
        <v>50024.51</v>
      </c>
      <c r="E38" s="44">
        <v>199373.56</v>
      </c>
      <c r="F38" s="45">
        <v>100714.07</v>
      </c>
      <c r="G38" s="45">
        <v>62559.38</v>
      </c>
      <c r="H38" s="44">
        <v>91754.21</v>
      </c>
      <c r="I38" s="44">
        <v>73378.95</v>
      </c>
      <c r="J38" s="44">
        <v>188964.08999999997</v>
      </c>
      <c r="K38" s="44">
        <v>121310.27999999998</v>
      </c>
      <c r="L38" s="44">
        <v>127336.91249999998</v>
      </c>
      <c r="M38" s="44">
        <v>113145.16499999998</v>
      </c>
      <c r="N38" s="44">
        <v>97398.15749999997</v>
      </c>
      <c r="O38" s="46">
        <f t="shared" si="0"/>
        <v>1253349.105</v>
      </c>
    </row>
    <row r="39" spans="1:15" ht="15">
      <c r="A39" s="43">
        <v>2384</v>
      </c>
      <c r="B39" s="43" t="s">
        <v>240</v>
      </c>
      <c r="C39" s="44">
        <v>20710.91</v>
      </c>
      <c r="D39" s="44">
        <v>21607.42</v>
      </c>
      <c r="E39" s="44">
        <v>66609.31</v>
      </c>
      <c r="F39" s="45">
        <v>46904.77</v>
      </c>
      <c r="G39" s="45">
        <v>25344.35</v>
      </c>
      <c r="H39" s="44">
        <v>29516.13</v>
      </c>
      <c r="I39" s="44">
        <v>31732.39</v>
      </c>
      <c r="J39" s="44">
        <v>25991.437499999996</v>
      </c>
      <c r="K39" s="44">
        <v>11791.2375</v>
      </c>
      <c r="L39" s="44">
        <v>10776.9375</v>
      </c>
      <c r="M39" s="44">
        <v>13439.474999999999</v>
      </c>
      <c r="N39" s="44">
        <v>9639.464077687499</v>
      </c>
      <c r="O39" s="46">
        <f t="shared" si="0"/>
        <v>314063.83157768747</v>
      </c>
    </row>
    <row r="40" spans="1:15" ht="15">
      <c r="A40" s="43">
        <v>2531</v>
      </c>
      <c r="B40" s="43" t="s">
        <v>241</v>
      </c>
      <c r="C40" s="44"/>
      <c r="D40" s="44">
        <v>93.99</v>
      </c>
      <c r="E40" s="44">
        <v>18688.06</v>
      </c>
      <c r="F40" s="45">
        <v>0</v>
      </c>
      <c r="G40" s="44">
        <v>0</v>
      </c>
      <c r="H40" s="44"/>
      <c r="I40" s="44"/>
      <c r="J40" s="44">
        <v>0</v>
      </c>
      <c r="K40" s="44">
        <v>0</v>
      </c>
      <c r="L40" s="44">
        <v>0</v>
      </c>
      <c r="M40" s="44">
        <v>21000</v>
      </c>
      <c r="N40" s="44">
        <v>0</v>
      </c>
      <c r="O40" s="46">
        <f t="shared" si="0"/>
        <v>39782.05</v>
      </c>
    </row>
    <row r="41" spans="1:15" ht="25.5">
      <c r="A41" s="43">
        <v>2721</v>
      </c>
      <c r="B41" s="43" t="s">
        <v>242</v>
      </c>
      <c r="C41" s="44">
        <v>0</v>
      </c>
      <c r="D41" s="44">
        <v>0</v>
      </c>
      <c r="E41" s="44"/>
      <c r="F41" s="44">
        <v>0</v>
      </c>
      <c r="G41" s="44">
        <v>0</v>
      </c>
      <c r="H41" s="44"/>
      <c r="I41" s="44"/>
      <c r="J41" s="44">
        <v>5964.1534575000005</v>
      </c>
      <c r="K41" s="44">
        <v>1433.1397500000003</v>
      </c>
      <c r="L41" s="44">
        <v>1078.3971450000001</v>
      </c>
      <c r="M41" s="44">
        <v>410.98002750000006</v>
      </c>
      <c r="N41" s="44">
        <v>312.55875000000003</v>
      </c>
      <c r="O41" s="46">
        <f t="shared" si="0"/>
        <v>9199.229130000002</v>
      </c>
    </row>
    <row r="42" spans="1:15" ht="15">
      <c r="A42" s="43">
        <v>2911</v>
      </c>
      <c r="B42" s="43" t="s">
        <v>243</v>
      </c>
      <c r="C42" s="44"/>
      <c r="D42" s="44"/>
      <c r="E42" s="44">
        <v>970.15</v>
      </c>
      <c r="F42" s="45">
        <v>0</v>
      </c>
      <c r="G42" s="45">
        <v>704.45</v>
      </c>
      <c r="H42" s="44">
        <v>2444.99</v>
      </c>
      <c r="I42" s="44">
        <v>0</v>
      </c>
      <c r="J42" s="44">
        <v>208.40722875000006</v>
      </c>
      <c r="K42" s="44">
        <v>0</v>
      </c>
      <c r="L42" s="44">
        <v>0</v>
      </c>
      <c r="M42" s="44">
        <v>0</v>
      </c>
      <c r="N42" s="44">
        <v>0</v>
      </c>
      <c r="O42" s="46">
        <f t="shared" si="0"/>
        <v>4327.99722875</v>
      </c>
    </row>
    <row r="43" spans="1:15" ht="15">
      <c r="A43" s="43">
        <v>3142</v>
      </c>
      <c r="B43" s="43" t="s">
        <v>244</v>
      </c>
      <c r="C43" s="44">
        <v>6147</v>
      </c>
      <c r="D43" s="44">
        <v>7361</v>
      </c>
      <c r="E43" s="44">
        <v>0</v>
      </c>
      <c r="F43" s="45">
        <v>13643</v>
      </c>
      <c r="G43" s="45">
        <v>7084</v>
      </c>
      <c r="H43" s="44">
        <v>0</v>
      </c>
      <c r="I43" s="44">
        <v>14347</v>
      </c>
      <c r="J43" s="44">
        <v>7200</v>
      </c>
      <c r="K43" s="44">
        <v>7200</v>
      </c>
      <c r="L43" s="44">
        <v>7200</v>
      </c>
      <c r="M43" s="44">
        <v>7200</v>
      </c>
      <c r="N43" s="44">
        <v>7200</v>
      </c>
      <c r="O43" s="46">
        <f t="shared" si="0"/>
        <v>84582</v>
      </c>
    </row>
    <row r="44" spans="1:15" ht="15">
      <c r="A44" s="43">
        <v>3152</v>
      </c>
      <c r="B44" s="43" t="s">
        <v>245</v>
      </c>
      <c r="C44" s="44">
        <v>6374.11</v>
      </c>
      <c r="D44" s="44">
        <v>0</v>
      </c>
      <c r="E44" s="44">
        <v>12335.3</v>
      </c>
      <c r="F44" s="45">
        <v>6518.92</v>
      </c>
      <c r="G44" s="45">
        <v>6394.16</v>
      </c>
      <c r="H44" s="44">
        <v>6148.33</v>
      </c>
      <c r="I44" s="44">
        <v>6166.31</v>
      </c>
      <c r="J44" s="44">
        <v>6500</v>
      </c>
      <c r="K44" s="44">
        <v>6500</v>
      </c>
      <c r="L44" s="44">
        <v>6500</v>
      </c>
      <c r="M44" s="44">
        <v>6500</v>
      </c>
      <c r="N44" s="44">
        <v>6500</v>
      </c>
      <c r="O44" s="46">
        <f t="shared" si="0"/>
        <v>76437.13</v>
      </c>
    </row>
    <row r="45" spans="1:15" ht="15">
      <c r="A45" s="43">
        <v>3153</v>
      </c>
      <c r="B45" s="43" t="s">
        <v>246</v>
      </c>
      <c r="C45" s="44">
        <v>3215</v>
      </c>
      <c r="D45" s="44">
        <v>4470</v>
      </c>
      <c r="E45" s="44">
        <v>3214</v>
      </c>
      <c r="F45" s="45">
        <v>2895</v>
      </c>
      <c r="G45" s="45">
        <v>2610</v>
      </c>
      <c r="H45" s="44">
        <v>2600</v>
      </c>
      <c r="I45" s="44">
        <v>3075</v>
      </c>
      <c r="J45" s="44">
        <v>2850</v>
      </c>
      <c r="K45" s="44">
        <v>2850</v>
      </c>
      <c r="L45" s="44">
        <v>2850</v>
      </c>
      <c r="M45" s="44">
        <v>2850</v>
      </c>
      <c r="N45" s="44">
        <v>2850</v>
      </c>
      <c r="O45" s="46">
        <f t="shared" si="0"/>
        <v>36329</v>
      </c>
    </row>
    <row r="46" spans="1:15" ht="15">
      <c r="A46" s="43">
        <v>3183</v>
      </c>
      <c r="B46" s="43" t="s">
        <v>247</v>
      </c>
      <c r="C46" s="44">
        <v>232</v>
      </c>
      <c r="D46" s="44">
        <v>0</v>
      </c>
      <c r="E46" s="44">
        <v>0</v>
      </c>
      <c r="F46" s="45">
        <v>200</v>
      </c>
      <c r="G46" s="44">
        <v>0</v>
      </c>
      <c r="H46" s="44">
        <v>424</v>
      </c>
      <c r="I46" s="44">
        <v>36</v>
      </c>
      <c r="J46" s="44">
        <v>382.73397750000004</v>
      </c>
      <c r="K46" s="44">
        <v>1767.693375</v>
      </c>
      <c r="L46" s="44">
        <v>0</v>
      </c>
      <c r="M46" s="44">
        <v>0</v>
      </c>
      <c r="N46" s="44">
        <v>544.0837500000001</v>
      </c>
      <c r="O46" s="46">
        <f t="shared" si="0"/>
        <v>3586.5111025</v>
      </c>
    </row>
    <row r="47" spans="1:15" ht="15">
      <c r="A47" s="43">
        <v>3184</v>
      </c>
      <c r="B47" s="43" t="s">
        <v>248</v>
      </c>
      <c r="C47" s="44">
        <v>7134.5</v>
      </c>
      <c r="D47" s="44"/>
      <c r="E47" s="44">
        <v>30.5</v>
      </c>
      <c r="F47" s="44">
        <v>0</v>
      </c>
      <c r="G47" s="44">
        <v>0</v>
      </c>
      <c r="H47" s="44"/>
      <c r="I47" s="44"/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6">
        <f t="shared" si="0"/>
        <v>7165</v>
      </c>
    </row>
    <row r="48" spans="1:15" ht="15">
      <c r="A48" s="43">
        <v>3271</v>
      </c>
      <c r="B48" s="43" t="s">
        <v>249</v>
      </c>
      <c r="C48" s="44"/>
      <c r="D48" s="44">
        <v>5809.5</v>
      </c>
      <c r="E48" s="44">
        <v>5809.5</v>
      </c>
      <c r="F48" s="45">
        <v>6804.5</v>
      </c>
      <c r="G48" s="45">
        <v>5809.5</v>
      </c>
      <c r="H48" s="44">
        <v>5809.5</v>
      </c>
      <c r="I48" s="44">
        <v>0</v>
      </c>
      <c r="J48" s="44">
        <f>2800.5264+5809.5</f>
        <v>8610.0264</v>
      </c>
      <c r="K48" s="44">
        <v>5809.5</v>
      </c>
      <c r="L48" s="44">
        <f>1151.836875+5809.5</f>
        <v>6961.336875</v>
      </c>
      <c r="M48" s="44">
        <v>5809.5</v>
      </c>
      <c r="N48" s="44">
        <f>1533.853125+5809.5</f>
        <v>7343.353125</v>
      </c>
      <c r="O48" s="46">
        <f t="shared" si="0"/>
        <v>64576.216400000005</v>
      </c>
    </row>
    <row r="49" spans="1:15" ht="15">
      <c r="A49" s="43">
        <v>3272</v>
      </c>
      <c r="B49" s="43" t="s">
        <v>250</v>
      </c>
      <c r="C49" s="44"/>
      <c r="D49" s="44">
        <v>10000</v>
      </c>
      <c r="E49" s="44"/>
      <c r="F49" s="44">
        <v>0</v>
      </c>
      <c r="G49" s="45">
        <v>0</v>
      </c>
      <c r="H49" s="44">
        <v>800</v>
      </c>
      <c r="I49" s="44">
        <v>0</v>
      </c>
      <c r="J49" s="44">
        <v>20000</v>
      </c>
      <c r="K49" s="44">
        <v>0</v>
      </c>
      <c r="L49" s="44">
        <v>0</v>
      </c>
      <c r="M49" s="44">
        <v>2000</v>
      </c>
      <c r="N49" s="44">
        <v>0</v>
      </c>
      <c r="O49" s="46">
        <f t="shared" si="0"/>
        <v>32800</v>
      </c>
    </row>
    <row r="50" spans="1:15" ht="15">
      <c r="A50" s="43">
        <v>3314</v>
      </c>
      <c r="B50" s="43" t="s">
        <v>251</v>
      </c>
      <c r="C50" s="44">
        <v>0</v>
      </c>
      <c r="D50" s="44"/>
      <c r="E50" s="44"/>
      <c r="F50" s="45">
        <v>0</v>
      </c>
      <c r="G50" s="44">
        <v>0</v>
      </c>
      <c r="H50" s="44"/>
      <c r="I50" s="44">
        <v>0</v>
      </c>
      <c r="J50" s="44">
        <v>0</v>
      </c>
      <c r="K50" s="44">
        <v>0</v>
      </c>
      <c r="L50" s="44">
        <v>5000</v>
      </c>
      <c r="M50" s="44">
        <v>0</v>
      </c>
      <c r="N50" s="44">
        <v>0</v>
      </c>
      <c r="O50" s="46">
        <f t="shared" si="0"/>
        <v>5000</v>
      </c>
    </row>
    <row r="51" spans="1:15" ht="15">
      <c r="A51" s="43">
        <v>3341</v>
      </c>
      <c r="B51" s="43" t="s">
        <v>252</v>
      </c>
      <c r="C51" s="44">
        <v>0</v>
      </c>
      <c r="D51" s="44"/>
      <c r="E51" s="44">
        <v>0</v>
      </c>
      <c r="F51" s="44">
        <v>0</v>
      </c>
      <c r="G51" s="44">
        <v>0</v>
      </c>
      <c r="H51" s="44">
        <v>5104</v>
      </c>
      <c r="I51" s="44">
        <v>0</v>
      </c>
      <c r="J51" s="44">
        <v>0</v>
      </c>
      <c r="K51" s="44">
        <v>5000</v>
      </c>
      <c r="L51" s="44">
        <v>0</v>
      </c>
      <c r="M51" s="44">
        <v>5000</v>
      </c>
      <c r="N51" s="44">
        <v>0</v>
      </c>
      <c r="O51" s="46">
        <f t="shared" si="0"/>
        <v>15104</v>
      </c>
    </row>
    <row r="52" spans="1:15" ht="15">
      <c r="A52" s="43">
        <v>3364</v>
      </c>
      <c r="B52" s="43" t="s">
        <v>253</v>
      </c>
      <c r="C52" s="44">
        <v>0</v>
      </c>
      <c r="D52" s="44">
        <v>754</v>
      </c>
      <c r="E52" s="44">
        <v>533.6</v>
      </c>
      <c r="F52" s="45">
        <v>348</v>
      </c>
      <c r="G52" s="45">
        <v>37129.53</v>
      </c>
      <c r="H52" s="44">
        <v>5275.68</v>
      </c>
      <c r="I52" s="44">
        <v>424.73</v>
      </c>
      <c r="J52" s="44">
        <v>3692.8237500000005</v>
      </c>
      <c r="K52" s="44">
        <v>5512.5</v>
      </c>
      <c r="L52" s="44">
        <v>2417.121</v>
      </c>
      <c r="M52" s="44">
        <v>0</v>
      </c>
      <c r="N52" s="44">
        <v>0</v>
      </c>
      <c r="O52" s="46">
        <f t="shared" si="0"/>
        <v>56087.98475</v>
      </c>
    </row>
    <row r="53" spans="1:15" ht="15">
      <c r="A53" s="43">
        <v>3365</v>
      </c>
      <c r="B53" s="43" t="s">
        <v>254</v>
      </c>
      <c r="C53" s="44"/>
      <c r="D53" s="44"/>
      <c r="E53" s="44"/>
      <c r="F53" s="44">
        <v>0</v>
      </c>
      <c r="G53" s="44">
        <v>0</v>
      </c>
      <c r="H53" s="44"/>
      <c r="I53" s="44"/>
      <c r="J53" s="44">
        <v>0</v>
      </c>
      <c r="K53" s="44">
        <v>1050</v>
      </c>
      <c r="L53" s="44">
        <v>0</v>
      </c>
      <c r="M53" s="44">
        <v>0</v>
      </c>
      <c r="N53" s="44">
        <v>0</v>
      </c>
      <c r="O53" s="46">
        <f t="shared" si="0"/>
        <v>1050</v>
      </c>
    </row>
    <row r="54" spans="1:15" ht="25.5">
      <c r="A54" s="43">
        <v>3366</v>
      </c>
      <c r="B54" s="43" t="s">
        <v>255</v>
      </c>
      <c r="C54" s="44">
        <v>4732.8</v>
      </c>
      <c r="D54" s="44">
        <v>6438</v>
      </c>
      <c r="E54" s="44">
        <v>15022</v>
      </c>
      <c r="F54" s="44">
        <v>0</v>
      </c>
      <c r="G54" s="45">
        <v>9512</v>
      </c>
      <c r="H54" s="44">
        <v>8969</v>
      </c>
      <c r="I54" s="44">
        <v>11136</v>
      </c>
      <c r="J54" s="44">
        <v>0</v>
      </c>
      <c r="K54" s="44">
        <v>1664.0859375</v>
      </c>
      <c r="L54" s="44">
        <v>0</v>
      </c>
      <c r="M54" s="44">
        <v>0</v>
      </c>
      <c r="N54" s="44">
        <v>6256.61749125</v>
      </c>
      <c r="O54" s="46">
        <f t="shared" si="0"/>
        <v>63730.50342875</v>
      </c>
    </row>
    <row r="55" spans="1:15" ht="15">
      <c r="A55" s="43">
        <v>3391</v>
      </c>
      <c r="B55" s="43" t="s">
        <v>256</v>
      </c>
      <c r="C55" s="44"/>
      <c r="D55" s="44"/>
      <c r="E55" s="44"/>
      <c r="F55" s="44">
        <v>0</v>
      </c>
      <c r="G55" s="44">
        <v>0</v>
      </c>
      <c r="H55" s="44"/>
      <c r="I55" s="44"/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6">
        <f t="shared" si="0"/>
        <v>0</v>
      </c>
    </row>
    <row r="56" spans="1:15" ht="15">
      <c r="A56" s="43">
        <v>3411</v>
      </c>
      <c r="B56" s="43" t="s">
        <v>257</v>
      </c>
      <c r="C56" s="44">
        <v>3737.96</v>
      </c>
      <c r="D56" s="44">
        <v>4556.46</v>
      </c>
      <c r="E56" s="44">
        <v>3265.4</v>
      </c>
      <c r="F56" s="45">
        <v>3946.9</v>
      </c>
      <c r="G56" s="45">
        <v>3506.68</v>
      </c>
      <c r="H56" s="44">
        <v>3491.6</v>
      </c>
      <c r="I56" s="44">
        <v>3480</v>
      </c>
      <c r="J56" s="44">
        <v>5153.64</v>
      </c>
      <c r="K56" s="44">
        <v>5023.02</v>
      </c>
      <c r="L56" s="44">
        <v>4890.58</v>
      </c>
      <c r="M56" s="44">
        <v>4756.28</v>
      </c>
      <c r="N56" s="44">
        <v>4620.09</v>
      </c>
      <c r="O56" s="46">
        <f t="shared" si="0"/>
        <v>50428.61</v>
      </c>
    </row>
    <row r="57" spans="1:15" ht="15">
      <c r="A57" s="43">
        <v>3412</v>
      </c>
      <c r="B57" s="43" t="s">
        <v>258</v>
      </c>
      <c r="C57" s="44"/>
      <c r="D57" s="44"/>
      <c r="E57" s="44"/>
      <c r="F57" s="44">
        <v>0</v>
      </c>
      <c r="G57" s="44">
        <v>0</v>
      </c>
      <c r="H57" s="44"/>
      <c r="I57" s="44"/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6">
        <f t="shared" si="0"/>
        <v>0</v>
      </c>
    </row>
    <row r="58" spans="1:15" ht="25.5">
      <c r="A58" s="43">
        <v>3431</v>
      </c>
      <c r="B58" s="43" t="s">
        <v>259</v>
      </c>
      <c r="C58" s="44">
        <v>5054.68</v>
      </c>
      <c r="D58" s="44">
        <v>20391.41</v>
      </c>
      <c r="E58" s="44">
        <v>8343.61</v>
      </c>
      <c r="F58" s="45">
        <v>19971.43</v>
      </c>
      <c r="G58" s="45">
        <v>7218.94</v>
      </c>
      <c r="H58" s="44">
        <v>5573.92</v>
      </c>
      <c r="I58" s="44">
        <v>7495.2</v>
      </c>
      <c r="J58" s="44">
        <v>9975</v>
      </c>
      <c r="K58" s="44">
        <v>9975</v>
      </c>
      <c r="L58" s="44">
        <v>9975</v>
      </c>
      <c r="M58" s="44">
        <v>9975</v>
      </c>
      <c r="N58" s="44">
        <v>9975</v>
      </c>
      <c r="O58" s="46">
        <f t="shared" si="0"/>
        <v>123924.19</v>
      </c>
    </row>
    <row r="59" spans="1:15" ht="15">
      <c r="A59" s="43">
        <v>3471</v>
      </c>
      <c r="B59" s="43" t="s">
        <v>260</v>
      </c>
      <c r="C59" s="44">
        <v>0</v>
      </c>
      <c r="D59" s="44">
        <v>233</v>
      </c>
      <c r="E59" s="44">
        <v>4078.53</v>
      </c>
      <c r="F59" s="44">
        <v>0</v>
      </c>
      <c r="G59" s="44">
        <v>0</v>
      </c>
      <c r="H59" s="44">
        <v>200</v>
      </c>
      <c r="I59" s="44">
        <v>0</v>
      </c>
      <c r="J59" s="44">
        <v>496.125</v>
      </c>
      <c r="K59" s="44">
        <v>496.125</v>
      </c>
      <c r="L59" s="44">
        <v>496.125</v>
      </c>
      <c r="M59" s="44">
        <v>496.125</v>
      </c>
      <c r="N59" s="44">
        <v>496.125</v>
      </c>
      <c r="O59" s="46">
        <f t="shared" si="0"/>
        <v>6992.155000000001</v>
      </c>
    </row>
    <row r="60" spans="1:15" ht="25.5">
      <c r="A60" s="43">
        <v>3511</v>
      </c>
      <c r="B60" s="43" t="s">
        <v>261</v>
      </c>
      <c r="C60" s="44">
        <v>0</v>
      </c>
      <c r="D60" s="44">
        <v>0</v>
      </c>
      <c r="E60" s="44">
        <v>896.99</v>
      </c>
      <c r="F60" s="44">
        <v>0</v>
      </c>
      <c r="G60" s="45">
        <v>238.99</v>
      </c>
      <c r="H60" s="44">
        <v>281.88</v>
      </c>
      <c r="I60" s="44">
        <v>205.9</v>
      </c>
      <c r="J60" s="44">
        <v>2000</v>
      </c>
      <c r="K60" s="44">
        <v>2000</v>
      </c>
      <c r="L60" s="44">
        <v>2000</v>
      </c>
      <c r="M60" s="44">
        <v>2000</v>
      </c>
      <c r="N60" s="44">
        <v>2000</v>
      </c>
      <c r="O60" s="46">
        <f t="shared" si="0"/>
        <v>11623.76</v>
      </c>
    </row>
    <row r="61" spans="1:15" ht="51">
      <c r="A61" s="43">
        <v>3521</v>
      </c>
      <c r="B61" s="43" t="s">
        <v>262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406</v>
      </c>
      <c r="I61" s="44">
        <v>0</v>
      </c>
      <c r="J61" s="44">
        <v>200</v>
      </c>
      <c r="K61" s="44">
        <v>200</v>
      </c>
      <c r="L61" s="44">
        <v>200</v>
      </c>
      <c r="M61" s="44">
        <v>200</v>
      </c>
      <c r="N61" s="44">
        <v>200</v>
      </c>
      <c r="O61" s="46">
        <f t="shared" si="0"/>
        <v>1406</v>
      </c>
    </row>
    <row r="62" spans="1:15" ht="15">
      <c r="A62" s="43">
        <v>3532</v>
      </c>
      <c r="B62" s="43" t="s">
        <v>263</v>
      </c>
      <c r="C62" s="44">
        <v>795.47</v>
      </c>
      <c r="D62" s="44">
        <v>1799.04</v>
      </c>
      <c r="E62" s="44">
        <v>0</v>
      </c>
      <c r="F62" s="45">
        <v>793.44</v>
      </c>
      <c r="G62" s="45">
        <v>1692.96</v>
      </c>
      <c r="H62" s="44">
        <v>2896.52</v>
      </c>
      <c r="I62" s="44">
        <v>793.44</v>
      </c>
      <c r="J62" s="44">
        <v>2300</v>
      </c>
      <c r="K62" s="44">
        <v>2300</v>
      </c>
      <c r="L62" s="44">
        <v>2300</v>
      </c>
      <c r="M62" s="44">
        <v>2300</v>
      </c>
      <c r="N62" s="44">
        <v>2300</v>
      </c>
      <c r="O62" s="46">
        <f t="shared" si="0"/>
        <v>20270.870000000003</v>
      </c>
    </row>
    <row r="63" spans="1:15" ht="15">
      <c r="A63" s="43">
        <v>3533</v>
      </c>
      <c r="B63" s="43" t="s">
        <v>264</v>
      </c>
      <c r="C63" s="44">
        <v>0</v>
      </c>
      <c r="D63" s="44">
        <v>4640</v>
      </c>
      <c r="E63" s="44">
        <v>10240</v>
      </c>
      <c r="F63" s="45">
        <v>6403.2</v>
      </c>
      <c r="G63" s="45">
        <v>4640</v>
      </c>
      <c r="H63" s="44">
        <v>4640</v>
      </c>
      <c r="I63" s="44">
        <v>4640</v>
      </c>
      <c r="J63" s="44">
        <v>5512.5</v>
      </c>
      <c r="K63" s="44">
        <v>5512.5</v>
      </c>
      <c r="L63" s="44">
        <v>5512.5</v>
      </c>
      <c r="M63" s="44">
        <v>5512.5</v>
      </c>
      <c r="N63" s="44">
        <v>5512.5</v>
      </c>
      <c r="O63" s="46">
        <f t="shared" si="0"/>
        <v>62765.7</v>
      </c>
    </row>
    <row r="64" spans="1:15" ht="15">
      <c r="A64" s="43">
        <v>3534</v>
      </c>
      <c r="B64" s="43" t="s">
        <v>265</v>
      </c>
      <c r="C64" s="44">
        <v>0</v>
      </c>
      <c r="D64" s="44">
        <v>2320</v>
      </c>
      <c r="E64" s="44"/>
      <c r="F64" s="44">
        <v>0</v>
      </c>
      <c r="G64" s="45">
        <v>725</v>
      </c>
      <c r="H64" s="44">
        <v>0</v>
      </c>
      <c r="I64" s="44">
        <v>290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6">
        <f t="shared" si="0"/>
        <v>3335</v>
      </c>
    </row>
    <row r="65" spans="1:15" ht="15">
      <c r="A65" s="43">
        <v>3582</v>
      </c>
      <c r="B65" s="43" t="s">
        <v>266</v>
      </c>
      <c r="C65" s="44">
        <v>0</v>
      </c>
      <c r="D65" s="44"/>
      <c r="E65" s="44"/>
      <c r="F65" s="45">
        <v>48</v>
      </c>
      <c r="G65" s="44">
        <v>0</v>
      </c>
      <c r="H65" s="44"/>
      <c r="I65" s="44">
        <v>15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6">
        <f t="shared" si="0"/>
        <v>63</v>
      </c>
    </row>
    <row r="66" spans="1:15" ht="25.5">
      <c r="A66" s="43">
        <v>3791</v>
      </c>
      <c r="B66" s="43" t="s">
        <v>267</v>
      </c>
      <c r="C66" s="44">
        <v>1660.14</v>
      </c>
      <c r="D66" s="44">
        <v>40052</v>
      </c>
      <c r="E66" s="44">
        <v>0</v>
      </c>
      <c r="F66" s="45">
        <v>0</v>
      </c>
      <c r="G66" s="45">
        <v>1515.47</v>
      </c>
      <c r="H66" s="44">
        <v>130</v>
      </c>
      <c r="I66" s="44">
        <v>229</v>
      </c>
      <c r="J66" s="44">
        <v>20000</v>
      </c>
      <c r="K66" s="44">
        <v>100000</v>
      </c>
      <c r="L66" s="44">
        <v>0</v>
      </c>
      <c r="M66" s="44">
        <v>0</v>
      </c>
      <c r="N66" s="44">
        <v>8103.375</v>
      </c>
      <c r="O66" s="46">
        <f t="shared" si="0"/>
        <v>171689.985</v>
      </c>
    </row>
    <row r="67" spans="1:15" ht="15">
      <c r="A67" s="43">
        <v>3812</v>
      </c>
      <c r="B67" s="43" t="s">
        <v>268</v>
      </c>
      <c r="C67" s="44"/>
      <c r="D67" s="44">
        <v>0</v>
      </c>
      <c r="E67" s="44">
        <v>0</v>
      </c>
      <c r="F67" s="45">
        <v>0</v>
      </c>
      <c r="G67" s="45">
        <v>350</v>
      </c>
      <c r="H67" s="44"/>
      <c r="I67" s="44"/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6">
        <f t="shared" si="0"/>
        <v>350</v>
      </c>
    </row>
    <row r="68" spans="1:15" ht="15">
      <c r="A68" s="43">
        <v>3851</v>
      </c>
      <c r="B68" s="43" t="s">
        <v>269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>
        <v>0</v>
      </c>
      <c r="J68" s="44">
        <v>400</v>
      </c>
      <c r="K68" s="44">
        <v>400</v>
      </c>
      <c r="L68" s="44">
        <v>400</v>
      </c>
      <c r="M68" s="44">
        <v>400</v>
      </c>
      <c r="N68" s="44">
        <v>400</v>
      </c>
      <c r="O68" s="46">
        <f t="shared" si="0"/>
        <v>2000</v>
      </c>
    </row>
    <row r="69" spans="1:15" ht="15">
      <c r="A69" s="43">
        <v>3856</v>
      </c>
      <c r="B69" s="43" t="s">
        <v>270</v>
      </c>
      <c r="C69" s="44">
        <v>0</v>
      </c>
      <c r="D69" s="44">
        <v>72</v>
      </c>
      <c r="E69" s="44">
        <v>1055</v>
      </c>
      <c r="F69" s="45">
        <v>487.2</v>
      </c>
      <c r="G69" s="44">
        <v>0</v>
      </c>
      <c r="H69" s="44">
        <v>15</v>
      </c>
      <c r="I69" s="44">
        <v>0</v>
      </c>
      <c r="J69" s="44">
        <v>100</v>
      </c>
      <c r="K69" s="44">
        <v>100</v>
      </c>
      <c r="L69" s="44">
        <v>100</v>
      </c>
      <c r="M69" s="44">
        <v>100</v>
      </c>
      <c r="N69" s="44">
        <v>100</v>
      </c>
      <c r="O69" s="46">
        <f t="shared" si="0"/>
        <v>2129.2</v>
      </c>
    </row>
    <row r="70" spans="1:15" ht="15">
      <c r="A70" s="43">
        <v>3857</v>
      </c>
      <c r="B70" s="43" t="s">
        <v>271</v>
      </c>
      <c r="C70" s="44">
        <v>4049.84</v>
      </c>
      <c r="D70" s="44">
        <v>1629.46</v>
      </c>
      <c r="E70" s="44">
        <v>610.98</v>
      </c>
      <c r="F70" s="45">
        <v>612.5</v>
      </c>
      <c r="G70" s="44">
        <v>99.9</v>
      </c>
      <c r="H70" s="44">
        <v>701</v>
      </c>
      <c r="I70" s="44">
        <v>17.99</v>
      </c>
      <c r="J70" s="44">
        <v>200</v>
      </c>
      <c r="K70" s="44">
        <v>200</v>
      </c>
      <c r="L70" s="44">
        <v>200</v>
      </c>
      <c r="M70" s="44">
        <v>200</v>
      </c>
      <c r="N70" s="44">
        <v>200</v>
      </c>
      <c r="O70" s="46">
        <f t="shared" si="0"/>
        <v>8721.67</v>
      </c>
    </row>
    <row r="71" spans="1:15" ht="15">
      <c r="A71" s="43">
        <v>3858</v>
      </c>
      <c r="B71" s="43" t="s">
        <v>272</v>
      </c>
      <c r="C71" s="44">
        <v>673</v>
      </c>
      <c r="D71" s="44">
        <v>324</v>
      </c>
      <c r="E71" s="44">
        <v>310</v>
      </c>
      <c r="F71" s="45">
        <v>504</v>
      </c>
      <c r="G71" s="44">
        <v>323</v>
      </c>
      <c r="H71" s="44">
        <v>480</v>
      </c>
      <c r="I71" s="44">
        <v>405</v>
      </c>
      <c r="J71" s="44">
        <v>400</v>
      </c>
      <c r="K71" s="44">
        <v>400</v>
      </c>
      <c r="L71" s="44">
        <v>400</v>
      </c>
      <c r="M71" s="44">
        <v>400</v>
      </c>
      <c r="N71" s="44">
        <v>400</v>
      </c>
      <c r="O71" s="46">
        <f t="shared" si="0"/>
        <v>5019</v>
      </c>
    </row>
    <row r="72" spans="1:15" ht="25.5">
      <c r="A72" s="43">
        <v>5151</v>
      </c>
      <c r="B72" s="43" t="s">
        <v>273</v>
      </c>
      <c r="C72" s="44"/>
      <c r="D72" s="44"/>
      <c r="E72" s="44"/>
      <c r="F72" s="44">
        <v>0</v>
      </c>
      <c r="G72" s="44">
        <v>0</v>
      </c>
      <c r="H72" s="44">
        <v>0</v>
      </c>
      <c r="I72" s="44"/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6">
        <f t="shared" si="0"/>
        <v>0</v>
      </c>
    </row>
    <row r="73" spans="1:15" ht="15">
      <c r="A73" s="43">
        <v>5152</v>
      </c>
      <c r="B73" s="43" t="s">
        <v>274</v>
      </c>
      <c r="C73" s="44">
        <v>6178.74</v>
      </c>
      <c r="D73" s="44"/>
      <c r="E73" s="44">
        <v>1716.8</v>
      </c>
      <c r="F73" s="44">
        <v>0</v>
      </c>
      <c r="G73" s="44">
        <v>0</v>
      </c>
      <c r="H73" s="44">
        <v>0</v>
      </c>
      <c r="I73" s="44"/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6">
        <f t="shared" si="0"/>
        <v>7895.54</v>
      </c>
    </row>
    <row r="74" spans="1:15" ht="25.5">
      <c r="A74" s="43">
        <v>5651</v>
      </c>
      <c r="B74" s="43" t="s">
        <v>275</v>
      </c>
      <c r="C74" s="44">
        <v>0</v>
      </c>
      <c r="D74" s="44">
        <v>0</v>
      </c>
      <c r="E74" s="44">
        <v>8468</v>
      </c>
      <c r="F74" s="44">
        <v>0</v>
      </c>
      <c r="G74" s="44">
        <v>0</v>
      </c>
      <c r="H74" s="44">
        <v>0</v>
      </c>
      <c r="I74" s="44"/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6">
        <f>SUM(C74:N74)</f>
        <v>8468</v>
      </c>
    </row>
    <row r="75" spans="1:15" ht="15">
      <c r="A75" s="43"/>
      <c r="B75" s="43" t="s">
        <v>276</v>
      </c>
      <c r="C75" s="44">
        <v>0</v>
      </c>
      <c r="D75" s="44">
        <v>40600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6">
        <f>SUM(C75:N75)</f>
        <v>40600</v>
      </c>
    </row>
    <row r="76" spans="1:15" ht="38.25">
      <c r="A76" s="43" t="s">
        <v>277</v>
      </c>
      <c r="B76" s="43" t="s">
        <v>209</v>
      </c>
      <c r="C76" s="44">
        <f aca="true" t="shared" si="1" ref="C76:O76">SUM(C9:C75)</f>
        <v>727697.4500000002</v>
      </c>
      <c r="D76" s="44">
        <f t="shared" si="1"/>
        <v>974858.4900000001</v>
      </c>
      <c r="E76" s="44">
        <f t="shared" si="1"/>
        <v>1120864.1400000001</v>
      </c>
      <c r="F76" s="44">
        <f t="shared" si="1"/>
        <v>1098288.2499999998</v>
      </c>
      <c r="G76" s="44">
        <f>SUM(G9:G75)</f>
        <v>942639.0499999998</v>
      </c>
      <c r="H76" s="44">
        <f>SUM(H9:H75)</f>
        <v>954502.1399999999</v>
      </c>
      <c r="I76" s="44">
        <f>SUM(I9:I75)</f>
        <v>769246.07</v>
      </c>
      <c r="J76" s="44">
        <f t="shared" si="1"/>
        <v>1010704.8123697501</v>
      </c>
      <c r="K76" s="44">
        <f t="shared" si="1"/>
        <v>1027176.5053068498</v>
      </c>
      <c r="L76" s="44">
        <f t="shared" si="1"/>
        <v>884157.2833853001</v>
      </c>
      <c r="M76" s="44">
        <f t="shared" si="1"/>
        <v>836761.7496307248</v>
      </c>
      <c r="N76" s="44">
        <f t="shared" si="1"/>
        <v>999416.9289879123</v>
      </c>
      <c r="O76" s="44">
        <f t="shared" si="1"/>
        <v>11346312.869680533</v>
      </c>
    </row>
    <row r="77" spans="1:15" ht="15">
      <c r="A77" s="41"/>
      <c r="C77" s="46"/>
      <c r="D77" s="46"/>
      <c r="E77" s="46"/>
      <c r="J77" s="46"/>
      <c r="K77" s="46"/>
      <c r="L77" s="46"/>
      <c r="M77" s="46"/>
      <c r="N77" s="46"/>
      <c r="O77" s="46"/>
    </row>
    <row r="78" spans="1:15" ht="15">
      <c r="A78" s="40">
        <v>200</v>
      </c>
      <c r="B78" s="40" t="s">
        <v>36</v>
      </c>
      <c r="C78" s="47"/>
      <c r="D78" s="47"/>
      <c r="E78" s="47"/>
      <c r="F78" s="41"/>
      <c r="G78" s="41"/>
      <c r="H78" s="41"/>
      <c r="I78" s="41"/>
      <c r="J78" s="46"/>
      <c r="K78" s="46"/>
      <c r="L78" s="46"/>
      <c r="M78" s="46"/>
      <c r="N78" s="46"/>
      <c r="O78" s="46"/>
    </row>
    <row r="79" spans="1:15" ht="15">
      <c r="A79" s="43">
        <v>1131</v>
      </c>
      <c r="B79" s="43" t="s">
        <v>210</v>
      </c>
      <c r="C79" s="46">
        <v>223134.09</v>
      </c>
      <c r="D79" s="46">
        <v>303644.15</v>
      </c>
      <c r="E79" s="46">
        <v>231597.48</v>
      </c>
      <c r="F79" s="45">
        <v>238226.53</v>
      </c>
      <c r="G79" s="45">
        <v>296139.26</v>
      </c>
      <c r="H79" s="46">
        <v>239051.85</v>
      </c>
      <c r="I79" s="46">
        <v>241516.49</v>
      </c>
      <c r="J79" s="46">
        <v>239064.53448858755</v>
      </c>
      <c r="K79" s="46">
        <v>323309.42738325003</v>
      </c>
      <c r="L79" s="46">
        <v>245026.24146</v>
      </c>
      <c r="M79" s="46">
        <v>247189.91613277502</v>
      </c>
      <c r="N79" s="46">
        <v>309653.68520047504</v>
      </c>
      <c r="O79" s="46">
        <f>SUM(C79:N79)</f>
        <v>3137553.6546650883</v>
      </c>
    </row>
    <row r="80" spans="1:15" ht="25.5">
      <c r="A80" s="43">
        <v>1311</v>
      </c>
      <c r="B80" s="43" t="s">
        <v>212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aca="true" t="shared" si="2" ref="O80:O133">SUM(C80:N80)</f>
        <v>0</v>
      </c>
    </row>
    <row r="81" spans="1:15" ht="15">
      <c r="A81" s="43">
        <v>1322</v>
      </c>
      <c r="B81" s="43" t="s">
        <v>213</v>
      </c>
      <c r="C81" s="46">
        <v>3715.28</v>
      </c>
      <c r="D81" s="46">
        <v>5535.3</v>
      </c>
      <c r="E81" s="46">
        <v>4530.87</v>
      </c>
      <c r="F81" s="45">
        <v>4816.57</v>
      </c>
      <c r="G81" s="45">
        <v>6408.18</v>
      </c>
      <c r="H81" s="46">
        <v>4845.67</v>
      </c>
      <c r="I81" s="46">
        <v>4383.63</v>
      </c>
      <c r="J81" s="46">
        <v>4029.9785583750004</v>
      </c>
      <c r="K81" s="46">
        <v>4893.1391817</v>
      </c>
      <c r="L81" s="46">
        <v>5374.757255175001</v>
      </c>
      <c r="M81" s="46">
        <v>4551.429890700001</v>
      </c>
      <c r="N81" s="46">
        <v>5921.258241937501</v>
      </c>
      <c r="O81" s="46">
        <f t="shared" si="2"/>
        <v>59006.0631278875</v>
      </c>
    </row>
    <row r="82" spans="1:15" ht="15">
      <c r="A82" s="43">
        <v>1323</v>
      </c>
      <c r="B82" s="43" t="s">
        <v>214</v>
      </c>
      <c r="C82" s="46">
        <v>28579.84</v>
      </c>
      <c r="D82" s="46">
        <v>26169.26</v>
      </c>
      <c r="E82" s="46">
        <v>28433.2</v>
      </c>
      <c r="F82" s="45">
        <v>28827.22</v>
      </c>
      <c r="G82" s="45">
        <v>30185.2</v>
      </c>
      <c r="H82" s="46">
        <v>27994.28</v>
      </c>
      <c r="I82" s="46">
        <v>28003.33</v>
      </c>
      <c r="J82" s="46">
        <v>37196.791952512496</v>
      </c>
      <c r="K82" s="46">
        <v>35996.8950408375</v>
      </c>
      <c r="L82" s="46">
        <v>35797.7041277625</v>
      </c>
      <c r="M82" s="46">
        <v>34089.046888050005</v>
      </c>
      <c r="N82" s="46">
        <v>52421.92268197501</v>
      </c>
      <c r="O82" s="46">
        <f t="shared" si="2"/>
        <v>393694.6906911375</v>
      </c>
    </row>
    <row r="83" spans="1:15" ht="15">
      <c r="A83" s="43">
        <v>1324</v>
      </c>
      <c r="B83" s="43" t="s">
        <v>215</v>
      </c>
      <c r="C83" s="46"/>
      <c r="D83" s="46"/>
      <c r="E83" s="46"/>
      <c r="F83" s="45">
        <v>3200.82</v>
      </c>
      <c r="G83" s="45">
        <v>0</v>
      </c>
      <c r="H83" s="46">
        <v>7560.64</v>
      </c>
      <c r="I83" s="46">
        <v>0</v>
      </c>
      <c r="J83" s="46">
        <v>0</v>
      </c>
      <c r="K83" s="46">
        <v>0</v>
      </c>
      <c r="L83" s="46">
        <v>6963.606983025001</v>
      </c>
      <c r="M83" s="46">
        <v>0</v>
      </c>
      <c r="N83" s="46">
        <v>0</v>
      </c>
      <c r="O83" s="46">
        <f t="shared" si="2"/>
        <v>17725.066983025</v>
      </c>
    </row>
    <row r="84" spans="1:15" ht="15">
      <c r="A84" s="43">
        <v>1325</v>
      </c>
      <c r="B84" s="43" t="s">
        <v>216</v>
      </c>
      <c r="C84" s="46">
        <v>8535.18</v>
      </c>
      <c r="D84" s="46">
        <v>7051.66</v>
      </c>
      <c r="E84" s="46">
        <v>7703.16</v>
      </c>
      <c r="F84" s="45">
        <v>7783.67</v>
      </c>
      <c r="G84" s="45">
        <v>8142.76</v>
      </c>
      <c r="H84" s="46"/>
      <c r="I84" s="46">
        <v>7562.91</v>
      </c>
      <c r="J84" s="46">
        <v>10237.455259762502</v>
      </c>
      <c r="K84" s="46">
        <v>9907.218341212501</v>
      </c>
      <c r="L84" s="46">
        <v>9851.308989637502</v>
      </c>
      <c r="M84" s="46">
        <v>9380.646293287502</v>
      </c>
      <c r="N84" s="46">
        <v>9775.790743950001</v>
      </c>
      <c r="O84" s="46">
        <f t="shared" si="2"/>
        <v>95931.75962785</v>
      </c>
    </row>
    <row r="85" spans="1:15" ht="25.5">
      <c r="A85" s="43">
        <v>1331</v>
      </c>
      <c r="B85" s="43" t="s">
        <v>217</v>
      </c>
      <c r="C85" s="46"/>
      <c r="D85" s="46"/>
      <c r="E85" s="46"/>
      <c r="F85" s="46">
        <v>0</v>
      </c>
      <c r="G85" s="46">
        <v>0</v>
      </c>
      <c r="H85" s="46"/>
      <c r="I85" s="46"/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2"/>
        <v>0</v>
      </c>
    </row>
    <row r="86" spans="1:15" ht="25.5">
      <c r="A86" s="43">
        <v>1332</v>
      </c>
      <c r="B86" s="43" t="s">
        <v>217</v>
      </c>
      <c r="C86" s="46">
        <v>1103.82</v>
      </c>
      <c r="D86" s="46">
        <v>1393.64</v>
      </c>
      <c r="E86" s="46">
        <v>1057.95</v>
      </c>
      <c r="F86" s="45">
        <v>441.59</v>
      </c>
      <c r="G86" s="45">
        <v>1316.74</v>
      </c>
      <c r="H86" s="46">
        <v>659.17</v>
      </c>
      <c r="I86" s="46">
        <v>1049.51</v>
      </c>
      <c r="J86" s="46">
        <v>1331.1152489250003</v>
      </c>
      <c r="K86" s="46">
        <v>2085.3498810375</v>
      </c>
      <c r="L86" s="46">
        <v>2000.944239525</v>
      </c>
      <c r="M86" s="46">
        <v>2491.8805382625</v>
      </c>
      <c r="N86" s="46">
        <v>1466.8511405625002</v>
      </c>
      <c r="O86" s="46">
        <f t="shared" si="2"/>
        <v>16398.561048312502</v>
      </c>
    </row>
    <row r="87" spans="1:15" ht="15">
      <c r="A87" s="43">
        <v>1336</v>
      </c>
      <c r="B87" s="43" t="s">
        <v>218</v>
      </c>
      <c r="C87" s="46">
        <v>15322.71</v>
      </c>
      <c r="D87" s="46">
        <v>9531.29</v>
      </c>
      <c r="E87" s="46">
        <v>8517.71</v>
      </c>
      <c r="F87" s="45">
        <v>39702.35</v>
      </c>
      <c r="G87" s="45">
        <v>16330.04</v>
      </c>
      <c r="H87" s="46"/>
      <c r="I87" s="46"/>
      <c r="J87" s="46">
        <v>0</v>
      </c>
      <c r="K87" s="46">
        <v>8799.7897362375</v>
      </c>
      <c r="L87" s="46">
        <v>0</v>
      </c>
      <c r="M87" s="46">
        <v>21573.931795762503</v>
      </c>
      <c r="N87" s="46">
        <v>15981.199464037503</v>
      </c>
      <c r="O87" s="46">
        <f t="shared" si="2"/>
        <v>135759.0209960375</v>
      </c>
    </row>
    <row r="88" spans="1:15" ht="15">
      <c r="A88" s="43">
        <v>1337</v>
      </c>
      <c r="B88" s="43" t="s">
        <v>278</v>
      </c>
      <c r="C88" s="46"/>
      <c r="D88" s="46">
        <v>170.15</v>
      </c>
      <c r="E88" s="46">
        <v>69479.33</v>
      </c>
      <c r="F88" s="45">
        <v>0</v>
      </c>
      <c r="G88" s="46">
        <v>0</v>
      </c>
      <c r="H88" s="46"/>
      <c r="I88" s="46"/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2"/>
        <v>69649.48</v>
      </c>
    </row>
    <row r="89" spans="1:15" ht="15">
      <c r="A89" s="43">
        <v>1338</v>
      </c>
      <c r="B89" s="43" t="s">
        <v>220</v>
      </c>
      <c r="C89" s="46">
        <v>328.58</v>
      </c>
      <c r="D89" s="46"/>
      <c r="E89" s="46">
        <v>0</v>
      </c>
      <c r="F89" s="46">
        <v>0</v>
      </c>
      <c r="G89" s="45">
        <v>342.89</v>
      </c>
      <c r="H89" s="46">
        <v>1005</v>
      </c>
      <c r="I89" s="46">
        <v>510.45</v>
      </c>
      <c r="J89" s="46">
        <v>495.6384943125001</v>
      </c>
      <c r="K89" s="46">
        <v>2762.9830391625005</v>
      </c>
      <c r="L89" s="46">
        <v>928.9544331375</v>
      </c>
      <c r="M89" s="46">
        <v>833.8149839250001</v>
      </c>
      <c r="N89" s="46">
        <v>213.18671508750003</v>
      </c>
      <c r="O89" s="46">
        <f t="shared" si="2"/>
        <v>7421.497665625</v>
      </c>
    </row>
    <row r="90" spans="1:15" ht="15">
      <c r="A90" s="43">
        <v>1411</v>
      </c>
      <c r="B90" s="43" t="s">
        <v>221</v>
      </c>
      <c r="C90" s="46">
        <v>33133.79</v>
      </c>
      <c r="D90" s="46">
        <v>30915.07</v>
      </c>
      <c r="E90" s="46">
        <v>35889.76</v>
      </c>
      <c r="F90" s="45">
        <v>35790.74</v>
      </c>
      <c r="G90" s="45">
        <v>39546.16</v>
      </c>
      <c r="H90" s="46">
        <v>39546.16</v>
      </c>
      <c r="I90" s="46">
        <v>36469.26</v>
      </c>
      <c r="J90" s="46">
        <v>37092.23426475</v>
      </c>
      <c r="K90" s="46">
        <v>41465.56588650001</v>
      </c>
      <c r="L90" s="46">
        <v>38180.524693499996</v>
      </c>
      <c r="M90" s="46">
        <v>36600.083556749996</v>
      </c>
      <c r="N90" s="46">
        <v>22832.683272000002</v>
      </c>
      <c r="O90" s="46">
        <f t="shared" si="2"/>
        <v>427462.03167349997</v>
      </c>
    </row>
    <row r="91" spans="1:15" ht="15">
      <c r="A91" s="43">
        <v>1421</v>
      </c>
      <c r="B91" s="43" t="s">
        <v>222</v>
      </c>
      <c r="C91" s="46"/>
      <c r="D91" s="46">
        <v>28346.97</v>
      </c>
      <c r="E91" s="46"/>
      <c r="F91" s="45">
        <v>33163.74</v>
      </c>
      <c r="G91" s="46">
        <v>0</v>
      </c>
      <c r="H91" s="46">
        <v>35715.94</v>
      </c>
      <c r="I91" s="46"/>
      <c r="J91" s="46">
        <v>37435.25972025</v>
      </c>
      <c r="K91" s="46">
        <v>0</v>
      </c>
      <c r="L91" s="46">
        <v>34970.893287750005</v>
      </c>
      <c r="M91" s="46">
        <v>0</v>
      </c>
      <c r="N91" s="46">
        <v>31422.198149999997</v>
      </c>
      <c r="O91" s="46">
        <f t="shared" si="2"/>
        <v>201055.00115800003</v>
      </c>
    </row>
    <row r="92" spans="1:15" ht="15">
      <c r="A92" s="43">
        <v>1431</v>
      </c>
      <c r="B92" s="43" t="s">
        <v>223</v>
      </c>
      <c r="C92" s="46"/>
      <c r="D92" s="46">
        <v>29197.36</v>
      </c>
      <c r="E92" s="46"/>
      <c r="F92" s="45">
        <v>34158.66</v>
      </c>
      <c r="G92" s="46">
        <v>0</v>
      </c>
      <c r="H92" s="46">
        <v>36703.78</v>
      </c>
      <c r="I92" s="46"/>
      <c r="J92" s="46">
        <v>37435.25972025</v>
      </c>
      <c r="K92" s="46">
        <v>0</v>
      </c>
      <c r="L92" s="46">
        <v>34970.893287750005</v>
      </c>
      <c r="M92" s="46">
        <v>0</v>
      </c>
      <c r="N92" s="46">
        <v>31422.198149999997</v>
      </c>
      <c r="O92" s="46">
        <f t="shared" si="2"/>
        <v>203888.151158</v>
      </c>
    </row>
    <row r="93" spans="1:15" ht="15">
      <c r="A93" s="43">
        <v>1543</v>
      </c>
      <c r="B93" s="43" t="s">
        <v>224</v>
      </c>
      <c r="C93" s="46">
        <v>3135.36</v>
      </c>
      <c r="D93" s="46">
        <v>3046.5</v>
      </c>
      <c r="E93" s="46">
        <v>3046.5</v>
      </c>
      <c r="F93" s="45">
        <v>3046.5</v>
      </c>
      <c r="G93" s="46">
        <v>0</v>
      </c>
      <c r="H93" s="46">
        <v>6093</v>
      </c>
      <c r="I93" s="46">
        <v>0</v>
      </c>
      <c r="J93" s="46">
        <v>4783.086</v>
      </c>
      <c r="K93" s="46">
        <v>4783.086</v>
      </c>
      <c r="L93" s="46">
        <v>4783.086</v>
      </c>
      <c r="M93" s="46">
        <v>4783.086</v>
      </c>
      <c r="N93" s="46">
        <v>4783.086</v>
      </c>
      <c r="O93" s="46">
        <f t="shared" si="2"/>
        <v>42283.29</v>
      </c>
    </row>
    <row r="94" spans="1:15" ht="15">
      <c r="A94" s="43">
        <v>1545</v>
      </c>
      <c r="B94" s="43" t="s">
        <v>225</v>
      </c>
      <c r="C94" s="46">
        <v>19575</v>
      </c>
      <c r="D94" s="46">
        <v>18900</v>
      </c>
      <c r="E94" s="46">
        <v>19575</v>
      </c>
      <c r="F94" s="45">
        <v>19575</v>
      </c>
      <c r="G94" s="45">
        <v>26325</v>
      </c>
      <c r="H94" s="46">
        <v>26325</v>
      </c>
      <c r="I94" s="46">
        <v>18900</v>
      </c>
      <c r="J94" s="46">
        <f>27281.35092375+675</f>
        <v>27956.35092375</v>
      </c>
      <c r="K94" s="46">
        <f>54562.7018475+675+675</f>
        <v>55912.7018475</v>
      </c>
      <c r="L94" s="46">
        <f>27281.35092375+675</f>
        <v>27956.35092375</v>
      </c>
      <c r="M94" s="46">
        <f>29493.35235+675</f>
        <v>30168.35235</v>
      </c>
      <c r="N94" s="46">
        <f>37568.32695+675</f>
        <v>38243.32695</v>
      </c>
      <c r="O94" s="46">
        <f t="shared" si="2"/>
        <v>329412.082995</v>
      </c>
    </row>
    <row r="95" spans="1:15" ht="15">
      <c r="A95" s="43">
        <v>1547</v>
      </c>
      <c r="B95" s="43" t="s">
        <v>226</v>
      </c>
      <c r="C95" s="46">
        <v>28892.42</v>
      </c>
      <c r="D95" s="46"/>
      <c r="E95" s="46"/>
      <c r="F95" s="46">
        <v>0</v>
      </c>
      <c r="G95" s="46">
        <v>0</v>
      </c>
      <c r="H95" s="46"/>
      <c r="I95" s="46"/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2"/>
        <v>28892.42</v>
      </c>
    </row>
    <row r="96" spans="1:15" ht="15">
      <c r="A96" s="43">
        <v>1548</v>
      </c>
      <c r="B96" s="43" t="s">
        <v>227</v>
      </c>
      <c r="C96" s="46"/>
      <c r="D96" s="46"/>
      <c r="E96" s="46"/>
      <c r="F96" s="46">
        <v>0</v>
      </c>
      <c r="G96" s="45">
        <v>30567.11</v>
      </c>
      <c r="H96" s="46"/>
      <c r="I96" s="46"/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2"/>
        <v>30567.11</v>
      </c>
    </row>
    <row r="97" spans="1:15" ht="15">
      <c r="A97" s="43">
        <v>1592</v>
      </c>
      <c r="B97" s="43" t="s">
        <v>228</v>
      </c>
      <c r="C97" s="46">
        <v>22375.77</v>
      </c>
      <c r="D97" s="46">
        <v>28949.91</v>
      </c>
      <c r="E97" s="46">
        <v>23159.92</v>
      </c>
      <c r="F97" s="45">
        <v>23836.45</v>
      </c>
      <c r="G97" s="45">
        <v>29614.18</v>
      </c>
      <c r="H97" s="46">
        <v>24086.06</v>
      </c>
      <c r="I97" s="46">
        <v>24171.68</v>
      </c>
      <c r="J97" s="46">
        <v>23874.462516712505</v>
      </c>
      <c r="K97" s="46">
        <v>32629.519847925007</v>
      </c>
      <c r="L97" s="46">
        <v>29322.1161127125</v>
      </c>
      <c r="M97" s="46">
        <v>24839.852810850003</v>
      </c>
      <c r="N97" s="46">
        <v>31162.644088537505</v>
      </c>
      <c r="O97" s="46">
        <f t="shared" si="2"/>
        <v>318022.5653767375</v>
      </c>
    </row>
    <row r="98" spans="1:15" ht="15">
      <c r="A98" s="43">
        <v>1593</v>
      </c>
      <c r="B98" s="43" t="s">
        <v>229</v>
      </c>
      <c r="C98" s="46">
        <v>22375.77</v>
      </c>
      <c r="D98" s="46">
        <v>28949.91</v>
      </c>
      <c r="E98" s="46">
        <v>23159.92</v>
      </c>
      <c r="F98" s="45">
        <v>23836.45</v>
      </c>
      <c r="G98" s="45">
        <v>29614.18</v>
      </c>
      <c r="H98" s="46">
        <v>24086.06</v>
      </c>
      <c r="I98" s="46">
        <v>24171.68</v>
      </c>
      <c r="J98" s="46">
        <v>23874.462516712505</v>
      </c>
      <c r="K98" s="46">
        <v>32629.519847925007</v>
      </c>
      <c r="L98" s="46">
        <v>29322.1161127125</v>
      </c>
      <c r="M98" s="46">
        <v>24839.852810850003</v>
      </c>
      <c r="N98" s="46">
        <v>31162.644088537505</v>
      </c>
      <c r="O98" s="46">
        <f t="shared" si="2"/>
        <v>318022.5653767375</v>
      </c>
    </row>
    <row r="99" spans="1:15" ht="15">
      <c r="A99" s="43">
        <v>1612</v>
      </c>
      <c r="B99" s="43" t="s">
        <v>230</v>
      </c>
      <c r="C99" s="46">
        <v>5357.71</v>
      </c>
      <c r="D99" s="46">
        <v>156817.57</v>
      </c>
      <c r="E99" s="46">
        <v>6947.93</v>
      </c>
      <c r="F99" s="45">
        <v>5717.98</v>
      </c>
      <c r="G99" s="45">
        <v>7107.35</v>
      </c>
      <c r="H99" s="46">
        <v>5744.47</v>
      </c>
      <c r="I99" s="46">
        <v>5797.19</v>
      </c>
      <c r="J99" s="46">
        <v>8604.402431625002</v>
      </c>
      <c r="K99" s="46">
        <v>11746.687707562502</v>
      </c>
      <c r="L99" s="46">
        <v>9110.110025362503</v>
      </c>
      <c r="M99" s="46">
        <v>8906.081513175</v>
      </c>
      <c r="N99" s="46">
        <v>11159.2579242375</v>
      </c>
      <c r="O99" s="46">
        <f t="shared" si="2"/>
        <v>243016.7396019625</v>
      </c>
    </row>
    <row r="100" spans="1:15" ht="15">
      <c r="A100" s="43">
        <v>2111</v>
      </c>
      <c r="B100" s="43" t="s">
        <v>231</v>
      </c>
      <c r="C100" s="48">
        <v>388.29</v>
      </c>
      <c r="D100" s="48">
        <v>2072.99</v>
      </c>
      <c r="E100" s="48">
        <v>1655.18</v>
      </c>
      <c r="F100" s="45">
        <v>1619.16</v>
      </c>
      <c r="G100" s="45">
        <v>63</v>
      </c>
      <c r="H100" s="48">
        <v>1595.06</v>
      </c>
      <c r="I100" s="48">
        <v>649.6</v>
      </c>
      <c r="J100" s="48">
        <v>749.75</v>
      </c>
      <c r="K100" s="48">
        <v>749.75</v>
      </c>
      <c r="L100" s="48">
        <v>749.75</v>
      </c>
      <c r="M100" s="48">
        <v>749.75</v>
      </c>
      <c r="N100" s="48">
        <v>749.75</v>
      </c>
      <c r="O100" s="46">
        <f t="shared" si="2"/>
        <v>11792.03</v>
      </c>
    </row>
    <row r="101" spans="1:15" ht="15">
      <c r="A101" s="43">
        <v>2161</v>
      </c>
      <c r="B101" s="43" t="s">
        <v>232</v>
      </c>
      <c r="C101" s="46">
        <v>8494.06</v>
      </c>
      <c r="D101" s="46">
        <v>1705.84</v>
      </c>
      <c r="E101" s="46">
        <v>2725.26</v>
      </c>
      <c r="F101" s="45">
        <v>1034.22</v>
      </c>
      <c r="G101" s="45">
        <v>1953.66</v>
      </c>
      <c r="H101" s="46">
        <v>1995.86</v>
      </c>
      <c r="I101" s="46">
        <v>2005.59</v>
      </c>
      <c r="J101" s="46">
        <v>1721.1</v>
      </c>
      <c r="K101" s="46">
        <v>1721.1</v>
      </c>
      <c r="L101" s="46">
        <v>1721.1</v>
      </c>
      <c r="M101" s="46">
        <v>1721.1</v>
      </c>
      <c r="N101" s="46">
        <v>1721.1</v>
      </c>
      <c r="O101" s="46">
        <f t="shared" si="2"/>
        <v>28519.98999999999</v>
      </c>
    </row>
    <row r="102" spans="1:15" ht="15">
      <c r="A102" s="43">
        <v>2172</v>
      </c>
      <c r="B102" s="43" t="s">
        <v>279</v>
      </c>
      <c r="C102" s="46"/>
      <c r="D102" s="46"/>
      <c r="E102" s="46"/>
      <c r="F102" s="46">
        <v>0</v>
      </c>
      <c r="G102" s="46">
        <v>0</v>
      </c>
      <c r="H102" s="46"/>
      <c r="I102" s="46"/>
      <c r="J102" s="46">
        <v>0</v>
      </c>
      <c r="K102" s="46">
        <v>5389</v>
      </c>
      <c r="L102" s="46">
        <v>0</v>
      </c>
      <c r="M102" s="46">
        <v>0</v>
      </c>
      <c r="N102" s="46">
        <v>0</v>
      </c>
      <c r="O102" s="46">
        <f t="shared" si="2"/>
        <v>5389</v>
      </c>
    </row>
    <row r="103" spans="1:15" ht="15">
      <c r="A103" s="43">
        <v>2215</v>
      </c>
      <c r="B103" s="43" t="s">
        <v>235</v>
      </c>
      <c r="C103" s="46">
        <v>64.1</v>
      </c>
      <c r="D103" s="46">
        <v>218.5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161.43</v>
      </c>
      <c r="K103" s="46">
        <v>161.43</v>
      </c>
      <c r="L103" s="46">
        <v>161.43</v>
      </c>
      <c r="M103" s="46">
        <v>161.43</v>
      </c>
      <c r="N103" s="46">
        <v>161.43</v>
      </c>
      <c r="O103" s="46">
        <f t="shared" si="2"/>
        <v>1089.7500000000002</v>
      </c>
    </row>
    <row r="104" spans="1:15" ht="15">
      <c r="A104" s="43">
        <v>2531</v>
      </c>
      <c r="B104" s="43" t="s">
        <v>241</v>
      </c>
      <c r="C104" s="46">
        <v>20286.75</v>
      </c>
      <c r="D104" s="46">
        <v>6066.53</v>
      </c>
      <c r="E104" s="46">
        <v>16164.84</v>
      </c>
      <c r="F104" s="45">
        <v>1536.5</v>
      </c>
      <c r="G104" s="45">
        <v>8699.85</v>
      </c>
      <c r="H104" s="46">
        <v>11234.04</v>
      </c>
      <c r="I104" s="46">
        <v>5719.33</v>
      </c>
      <c r="J104" s="46">
        <v>11117.33</v>
      </c>
      <c r="K104" s="46">
        <v>11117.33</v>
      </c>
      <c r="L104" s="46">
        <v>11117.33</v>
      </c>
      <c r="M104" s="46">
        <v>11117.33</v>
      </c>
      <c r="N104" s="46">
        <v>11117.33</v>
      </c>
      <c r="O104" s="46">
        <f t="shared" si="2"/>
        <v>125294.49</v>
      </c>
    </row>
    <row r="105" spans="1:15" ht="15">
      <c r="A105" s="43">
        <v>2911</v>
      </c>
      <c r="B105" s="43" t="s">
        <v>243</v>
      </c>
      <c r="C105" s="46">
        <v>9861.54</v>
      </c>
      <c r="D105" s="46">
        <v>1448.1</v>
      </c>
      <c r="E105" s="46">
        <v>1413.51</v>
      </c>
      <c r="F105" s="45">
        <v>1533.38</v>
      </c>
      <c r="G105" s="45">
        <v>1081.7</v>
      </c>
      <c r="H105" s="46">
        <v>2298.75</v>
      </c>
      <c r="I105" s="46">
        <v>1355.56</v>
      </c>
      <c r="J105" s="46">
        <v>2046.2</v>
      </c>
      <c r="K105" s="46">
        <v>2046.2</v>
      </c>
      <c r="L105" s="46">
        <v>2046.2</v>
      </c>
      <c r="M105" s="46">
        <v>2046.2</v>
      </c>
      <c r="N105" s="46">
        <v>2046.2</v>
      </c>
      <c r="O105" s="46">
        <f t="shared" si="2"/>
        <v>29223.540000000008</v>
      </c>
    </row>
    <row r="106" spans="1:15" ht="15">
      <c r="A106" s="43">
        <v>3121</v>
      </c>
      <c r="B106" s="43" t="s">
        <v>280</v>
      </c>
      <c r="C106" s="46">
        <v>726.4</v>
      </c>
      <c r="D106" s="46">
        <v>770.4</v>
      </c>
      <c r="E106" s="46">
        <v>515.74</v>
      </c>
      <c r="F106" s="45">
        <v>600.34</v>
      </c>
      <c r="G106" s="45">
        <v>1194.89</v>
      </c>
      <c r="H106" s="46">
        <v>500.16</v>
      </c>
      <c r="I106" s="46">
        <v>806.66</v>
      </c>
      <c r="J106" s="46">
        <v>1287.7</v>
      </c>
      <c r="K106" s="46">
        <v>1287.7</v>
      </c>
      <c r="L106" s="46">
        <v>1287.7</v>
      </c>
      <c r="M106" s="46">
        <v>1287.7</v>
      </c>
      <c r="N106" s="46">
        <v>1287.7</v>
      </c>
      <c r="O106" s="46">
        <f t="shared" si="2"/>
        <v>11553.090000000002</v>
      </c>
    </row>
    <row r="107" spans="1:15" ht="15">
      <c r="A107" s="43">
        <v>3142</v>
      </c>
      <c r="B107" s="43" t="s">
        <v>244</v>
      </c>
      <c r="C107" s="46">
        <v>889</v>
      </c>
      <c r="D107" s="46">
        <v>813</v>
      </c>
      <c r="E107" s="46">
        <v>0</v>
      </c>
      <c r="F107" s="45">
        <v>2072</v>
      </c>
      <c r="G107" s="45">
        <v>1002</v>
      </c>
      <c r="H107" s="46">
        <v>0</v>
      </c>
      <c r="I107" s="46">
        <v>1838</v>
      </c>
      <c r="J107" s="46">
        <v>1608.95</v>
      </c>
      <c r="K107" s="46">
        <v>1608.95</v>
      </c>
      <c r="L107" s="46">
        <v>1608.95</v>
      </c>
      <c r="M107" s="46">
        <v>1608.95</v>
      </c>
      <c r="N107" s="46">
        <v>1608.95</v>
      </c>
      <c r="O107" s="46">
        <f t="shared" si="2"/>
        <v>14658.750000000004</v>
      </c>
    </row>
    <row r="108" spans="1:15" ht="15">
      <c r="A108" s="43">
        <v>3172</v>
      </c>
      <c r="B108" s="43" t="s">
        <v>281</v>
      </c>
      <c r="C108" s="46">
        <v>599</v>
      </c>
      <c r="D108" s="46">
        <v>599</v>
      </c>
      <c r="E108" s="46">
        <v>599</v>
      </c>
      <c r="F108" s="45">
        <v>599</v>
      </c>
      <c r="G108" s="45">
        <v>599</v>
      </c>
      <c r="H108" s="46">
        <v>599</v>
      </c>
      <c r="I108" s="46">
        <v>599</v>
      </c>
      <c r="J108" s="46">
        <v>650</v>
      </c>
      <c r="K108" s="46">
        <v>650</v>
      </c>
      <c r="L108" s="46">
        <v>650</v>
      </c>
      <c r="M108" s="46">
        <v>650</v>
      </c>
      <c r="N108" s="46">
        <v>650</v>
      </c>
      <c r="O108" s="46">
        <f t="shared" si="2"/>
        <v>7443</v>
      </c>
    </row>
    <row r="109" spans="1:15" ht="15">
      <c r="A109" s="43">
        <v>3183</v>
      </c>
      <c r="B109" s="43" t="s">
        <v>247</v>
      </c>
      <c r="C109" s="46"/>
      <c r="D109" s="46"/>
      <c r="E109" s="46"/>
      <c r="F109" s="46">
        <v>0</v>
      </c>
      <c r="G109" s="46">
        <v>0</v>
      </c>
      <c r="H109" s="46">
        <v>0</v>
      </c>
      <c r="I109" s="46"/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2"/>
        <v>0</v>
      </c>
    </row>
    <row r="110" spans="1:15" ht="15">
      <c r="A110" s="43">
        <v>3272</v>
      </c>
      <c r="B110" s="43" t="s">
        <v>250</v>
      </c>
      <c r="C110" s="46">
        <v>0</v>
      </c>
      <c r="D110" s="46"/>
      <c r="E110" s="46"/>
      <c r="F110" s="45">
        <v>38718.24</v>
      </c>
      <c r="G110" s="46">
        <v>0</v>
      </c>
      <c r="H110" s="46">
        <v>0</v>
      </c>
      <c r="I110" s="46">
        <v>1136.8</v>
      </c>
      <c r="J110" s="46">
        <v>0</v>
      </c>
      <c r="K110" s="46">
        <v>2431.0125000000003</v>
      </c>
      <c r="L110" s="46">
        <v>0</v>
      </c>
      <c r="M110" s="46">
        <v>2894.0625</v>
      </c>
      <c r="N110" s="46">
        <v>0</v>
      </c>
      <c r="O110" s="46">
        <f t="shared" si="2"/>
        <v>45180.115</v>
      </c>
    </row>
    <row r="111" spans="1:15" ht="15">
      <c r="A111" s="43">
        <v>3314</v>
      </c>
      <c r="B111" s="43" t="s">
        <v>251</v>
      </c>
      <c r="C111" s="46">
        <v>3274.02</v>
      </c>
      <c r="D111" s="46">
        <v>8447.51</v>
      </c>
      <c r="E111" s="46">
        <v>41862.6</v>
      </c>
      <c r="F111" s="45">
        <v>18758.32</v>
      </c>
      <c r="G111" s="45">
        <v>16090.81</v>
      </c>
      <c r="H111" s="46">
        <v>3518.84</v>
      </c>
      <c r="I111" s="46">
        <v>37150.26</v>
      </c>
      <c r="J111" s="46">
        <v>20000</v>
      </c>
      <c r="K111" s="46">
        <v>20000</v>
      </c>
      <c r="L111" s="46">
        <v>20000</v>
      </c>
      <c r="M111" s="46">
        <v>20000</v>
      </c>
      <c r="N111" s="46">
        <v>20000</v>
      </c>
      <c r="O111" s="46">
        <f t="shared" si="2"/>
        <v>229102.36</v>
      </c>
    </row>
    <row r="112" spans="1:15" ht="15">
      <c r="A112" s="43">
        <v>3341</v>
      </c>
      <c r="B112" s="43" t="s">
        <v>252</v>
      </c>
      <c r="C112" s="46"/>
      <c r="D112" s="46"/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5000</v>
      </c>
      <c r="L112" s="46">
        <v>0</v>
      </c>
      <c r="M112" s="46">
        <v>0</v>
      </c>
      <c r="N112" s="46">
        <v>0</v>
      </c>
      <c r="O112" s="46">
        <f t="shared" si="2"/>
        <v>5000</v>
      </c>
    </row>
    <row r="113" spans="1:15" ht="15">
      <c r="A113" s="43">
        <v>3392</v>
      </c>
      <c r="B113" s="43" t="s">
        <v>282</v>
      </c>
      <c r="C113" s="46">
        <v>190</v>
      </c>
      <c r="D113" s="46">
        <v>2398.88</v>
      </c>
      <c r="E113" s="46">
        <v>1180</v>
      </c>
      <c r="F113" s="45">
        <v>1692</v>
      </c>
      <c r="G113" s="46">
        <v>0</v>
      </c>
      <c r="H113" s="46">
        <v>800</v>
      </c>
      <c r="I113" s="46">
        <v>610</v>
      </c>
      <c r="J113" s="46">
        <v>0</v>
      </c>
      <c r="K113" s="46">
        <v>0</v>
      </c>
      <c r="L113" s="46">
        <v>1122.89625</v>
      </c>
      <c r="M113" s="46">
        <v>0</v>
      </c>
      <c r="N113" s="46">
        <v>1967.9625</v>
      </c>
      <c r="O113" s="46">
        <f t="shared" si="2"/>
        <v>9961.73875</v>
      </c>
    </row>
    <row r="114" spans="1:15" ht="15">
      <c r="A114" s="43">
        <v>3472</v>
      </c>
      <c r="B114" s="43" t="s">
        <v>283</v>
      </c>
      <c r="C114" s="46">
        <v>6221.86</v>
      </c>
      <c r="D114" s="46">
        <v>4826.48</v>
      </c>
      <c r="E114" s="46">
        <v>3909.7</v>
      </c>
      <c r="F114" s="45">
        <v>9551.9</v>
      </c>
      <c r="G114" s="45">
        <v>3236.7</v>
      </c>
      <c r="H114" s="46">
        <v>6964.81</v>
      </c>
      <c r="I114" s="46">
        <v>4227.47</v>
      </c>
      <c r="J114" s="46">
        <v>553.9698675000001</v>
      </c>
      <c r="K114" s="46">
        <v>948.4653150000001</v>
      </c>
      <c r="L114" s="46">
        <v>886.7291737500001</v>
      </c>
      <c r="M114" s="46">
        <v>2492.3666250000006</v>
      </c>
      <c r="N114" s="46">
        <v>2105.6156887500006</v>
      </c>
      <c r="O114" s="46">
        <f t="shared" si="2"/>
        <v>45926.066670000015</v>
      </c>
    </row>
    <row r="115" spans="1:15" ht="15">
      <c r="A115" s="43">
        <v>3473</v>
      </c>
      <c r="B115" s="43" t="s">
        <v>284</v>
      </c>
      <c r="C115" s="46">
        <v>0</v>
      </c>
      <c r="D115" s="46">
        <v>200</v>
      </c>
      <c r="E115" s="46">
        <v>600</v>
      </c>
      <c r="F115" s="45">
        <v>696</v>
      </c>
      <c r="G115" s="46">
        <v>0</v>
      </c>
      <c r="H115" s="46">
        <v>0</v>
      </c>
      <c r="I115" s="46">
        <v>0</v>
      </c>
      <c r="J115" s="46">
        <v>220000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2"/>
        <v>221496</v>
      </c>
    </row>
    <row r="116" spans="1:15" ht="25.5">
      <c r="A116" s="43">
        <v>3511</v>
      </c>
      <c r="B116" s="43" t="s">
        <v>261</v>
      </c>
      <c r="C116" s="46">
        <v>3292.63</v>
      </c>
      <c r="D116" s="46">
        <v>1022.32</v>
      </c>
      <c r="E116" s="46">
        <v>575.36</v>
      </c>
      <c r="F116" s="45">
        <v>427.99</v>
      </c>
      <c r="G116" s="45">
        <v>218.84</v>
      </c>
      <c r="H116" s="46">
        <v>421.88</v>
      </c>
      <c r="I116" s="46">
        <v>75.08</v>
      </c>
      <c r="J116" s="46">
        <v>0</v>
      </c>
      <c r="K116" s="46">
        <v>1776.9312225</v>
      </c>
      <c r="L116" s="46">
        <v>0.7293037500000003</v>
      </c>
      <c r="M116" s="46">
        <v>1044.72183375</v>
      </c>
      <c r="N116" s="46">
        <v>0</v>
      </c>
      <c r="O116" s="46">
        <f t="shared" si="2"/>
        <v>8856.48236</v>
      </c>
    </row>
    <row r="117" spans="1:15" ht="15">
      <c r="A117" s="43">
        <v>3532</v>
      </c>
      <c r="B117" s="43" t="s">
        <v>263</v>
      </c>
      <c r="C117" s="46">
        <v>770.53</v>
      </c>
      <c r="D117" s="46">
        <v>1326</v>
      </c>
      <c r="E117" s="46"/>
      <c r="F117" s="45">
        <v>769.08</v>
      </c>
      <c r="G117" s="45">
        <v>1432.08</v>
      </c>
      <c r="H117" s="46">
        <v>769.08</v>
      </c>
      <c r="I117" s="46">
        <v>769.08</v>
      </c>
      <c r="J117" s="46">
        <v>770</v>
      </c>
      <c r="K117" s="46">
        <v>770</v>
      </c>
      <c r="L117" s="46">
        <v>770</v>
      </c>
      <c r="M117" s="46">
        <v>770</v>
      </c>
      <c r="N117" s="46">
        <v>770</v>
      </c>
      <c r="O117" s="46">
        <f t="shared" si="2"/>
        <v>9685.849999999999</v>
      </c>
    </row>
    <row r="118" spans="1:15" ht="15">
      <c r="A118" s="2">
        <v>3533</v>
      </c>
      <c r="B118" s="43" t="s">
        <v>285</v>
      </c>
      <c r="C118" s="46"/>
      <c r="D118" s="46"/>
      <c r="E118" s="46"/>
      <c r="F118" s="46">
        <v>0</v>
      </c>
      <c r="G118" s="46">
        <v>0</v>
      </c>
      <c r="H118" s="46"/>
      <c r="I118" s="46"/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2"/>
        <v>0</v>
      </c>
    </row>
    <row r="119" spans="1:15" ht="15">
      <c r="A119" s="43">
        <v>3534</v>
      </c>
      <c r="B119" s="43" t="s">
        <v>286</v>
      </c>
      <c r="C119" s="46">
        <v>0</v>
      </c>
      <c r="D119" s="46">
        <v>783</v>
      </c>
      <c r="E119" s="46">
        <v>0</v>
      </c>
      <c r="F119" s="46">
        <v>0</v>
      </c>
      <c r="G119" s="46">
        <v>0</v>
      </c>
      <c r="H119" s="46">
        <v>382.8</v>
      </c>
      <c r="I119" s="46">
        <v>2291</v>
      </c>
      <c r="J119" s="46">
        <v>0</v>
      </c>
      <c r="K119" s="46">
        <v>1000</v>
      </c>
      <c r="L119" s="46">
        <v>0</v>
      </c>
      <c r="M119" s="46">
        <v>1000</v>
      </c>
      <c r="N119" s="46">
        <v>0</v>
      </c>
      <c r="O119" s="46">
        <f t="shared" si="2"/>
        <v>5456.8</v>
      </c>
    </row>
    <row r="120" spans="1:15" ht="25.5">
      <c r="A120" s="43">
        <v>3571</v>
      </c>
      <c r="B120" s="43" t="s">
        <v>287</v>
      </c>
      <c r="C120" s="46">
        <v>360</v>
      </c>
      <c r="D120" s="46">
        <v>0</v>
      </c>
      <c r="E120" s="46">
        <v>0</v>
      </c>
      <c r="F120" s="45">
        <v>0</v>
      </c>
      <c r="G120" s="46">
        <v>0</v>
      </c>
      <c r="H120" s="46">
        <v>754</v>
      </c>
      <c r="I120" s="46">
        <v>0</v>
      </c>
      <c r="J120" s="46">
        <v>371.89</v>
      </c>
      <c r="K120" s="46">
        <v>371.89</v>
      </c>
      <c r="L120" s="46">
        <v>371.89</v>
      </c>
      <c r="M120" s="46">
        <v>371.89</v>
      </c>
      <c r="N120" s="46">
        <v>371.89</v>
      </c>
      <c r="O120" s="46">
        <f t="shared" si="2"/>
        <v>2973.4499999999994</v>
      </c>
    </row>
    <row r="121" spans="1:15" ht="15">
      <c r="A121" s="43">
        <v>3583</v>
      </c>
      <c r="B121" s="43" t="s">
        <v>288</v>
      </c>
      <c r="C121" s="46">
        <v>580</v>
      </c>
      <c r="D121" s="46">
        <v>580</v>
      </c>
      <c r="E121" s="46">
        <v>580</v>
      </c>
      <c r="F121" s="45">
        <v>1160</v>
      </c>
      <c r="G121" s="45">
        <v>2320</v>
      </c>
      <c r="H121" s="46">
        <v>0</v>
      </c>
      <c r="I121" s="46">
        <v>0</v>
      </c>
      <c r="J121" s="46">
        <v>580</v>
      </c>
      <c r="K121" s="46">
        <v>580</v>
      </c>
      <c r="L121" s="46">
        <v>580</v>
      </c>
      <c r="M121" s="46">
        <v>580</v>
      </c>
      <c r="N121" s="46">
        <v>580</v>
      </c>
      <c r="O121" s="46">
        <f t="shared" si="2"/>
        <v>8120</v>
      </c>
    </row>
    <row r="122" spans="1:15" ht="25.5">
      <c r="A122" s="43">
        <v>3791</v>
      </c>
      <c r="B122" s="43" t="s">
        <v>267</v>
      </c>
      <c r="C122" s="46">
        <v>650.99</v>
      </c>
      <c r="D122" s="46">
        <v>271</v>
      </c>
      <c r="E122" s="46">
        <v>18961</v>
      </c>
      <c r="F122" s="46">
        <v>0</v>
      </c>
      <c r="G122" s="45">
        <v>11260.89</v>
      </c>
      <c r="H122" s="46">
        <v>2153</v>
      </c>
      <c r="I122" s="46">
        <v>0</v>
      </c>
      <c r="J122" s="46">
        <v>20000</v>
      </c>
      <c r="K122" s="46">
        <v>5000</v>
      </c>
      <c r="L122" s="46">
        <v>0</v>
      </c>
      <c r="M122" s="46">
        <v>0</v>
      </c>
      <c r="N122" s="46">
        <v>0</v>
      </c>
      <c r="O122" s="46">
        <f t="shared" si="2"/>
        <v>58296.880000000005</v>
      </c>
    </row>
    <row r="123" spans="1:15" ht="15">
      <c r="A123" s="43">
        <v>3856</v>
      </c>
      <c r="B123" s="43" t="s">
        <v>270</v>
      </c>
      <c r="C123" s="46"/>
      <c r="D123" s="46">
        <v>12</v>
      </c>
      <c r="E123" s="46">
        <v>20</v>
      </c>
      <c r="F123" s="46">
        <v>0</v>
      </c>
      <c r="G123" s="46">
        <v>0</v>
      </c>
      <c r="H123" s="46">
        <v>12</v>
      </c>
      <c r="I123" s="46"/>
      <c r="J123" s="46">
        <v>0</v>
      </c>
      <c r="K123" s="46">
        <v>500</v>
      </c>
      <c r="L123" s="46">
        <v>0</v>
      </c>
      <c r="M123" s="46">
        <v>0</v>
      </c>
      <c r="N123" s="46">
        <v>0</v>
      </c>
      <c r="O123" s="46">
        <f t="shared" si="2"/>
        <v>544</v>
      </c>
    </row>
    <row r="124" spans="1:15" ht="15">
      <c r="A124" s="43">
        <v>3857</v>
      </c>
      <c r="B124" s="43" t="s">
        <v>271</v>
      </c>
      <c r="C124" s="46">
        <v>1646.01</v>
      </c>
      <c r="D124" s="46">
        <v>37</v>
      </c>
      <c r="E124" s="46">
        <v>271.6</v>
      </c>
      <c r="F124" s="45">
        <v>274.62</v>
      </c>
      <c r="G124" s="46">
        <v>0</v>
      </c>
      <c r="H124" s="46">
        <v>856.84</v>
      </c>
      <c r="I124" s="46">
        <v>0</v>
      </c>
      <c r="J124" s="46">
        <v>950</v>
      </c>
      <c r="K124" s="46">
        <v>950</v>
      </c>
      <c r="L124" s="46">
        <v>950</v>
      </c>
      <c r="M124" s="46">
        <v>950</v>
      </c>
      <c r="N124" s="46">
        <v>950</v>
      </c>
      <c r="O124" s="46">
        <f t="shared" si="2"/>
        <v>7836.07</v>
      </c>
    </row>
    <row r="125" spans="1:15" ht="15">
      <c r="A125" s="43">
        <v>3858</v>
      </c>
      <c r="B125" s="43" t="s">
        <v>272</v>
      </c>
      <c r="C125" s="46">
        <v>0</v>
      </c>
      <c r="D125" s="46">
        <v>0</v>
      </c>
      <c r="E125" s="46">
        <v>0</v>
      </c>
      <c r="F125" s="45">
        <v>12</v>
      </c>
      <c r="G125" s="46">
        <v>0</v>
      </c>
      <c r="H125" s="46">
        <v>0</v>
      </c>
      <c r="I125" s="46">
        <v>0</v>
      </c>
      <c r="J125" s="46">
        <v>50</v>
      </c>
      <c r="K125" s="46">
        <v>50</v>
      </c>
      <c r="L125" s="46">
        <v>50</v>
      </c>
      <c r="M125" s="46">
        <v>50</v>
      </c>
      <c r="N125" s="46">
        <v>50</v>
      </c>
      <c r="O125" s="46">
        <f t="shared" si="2"/>
        <v>262</v>
      </c>
    </row>
    <row r="126" spans="1:15" ht="15">
      <c r="A126" s="43">
        <v>3921</v>
      </c>
      <c r="B126" s="43" t="s">
        <v>289</v>
      </c>
      <c r="C126" s="46"/>
      <c r="D126" s="46"/>
      <c r="E126" s="46">
        <v>0</v>
      </c>
      <c r="F126" s="46">
        <v>0</v>
      </c>
      <c r="G126" s="46">
        <v>0</v>
      </c>
      <c r="H126" s="46">
        <v>0</v>
      </c>
      <c r="I126" s="46"/>
      <c r="J126" s="46">
        <v>0</v>
      </c>
      <c r="K126" s="46">
        <v>450</v>
      </c>
      <c r="L126" s="46">
        <v>0</v>
      </c>
      <c r="M126" s="46">
        <v>0</v>
      </c>
      <c r="N126" s="46">
        <v>450</v>
      </c>
      <c r="O126" s="46">
        <f t="shared" si="2"/>
        <v>900</v>
      </c>
    </row>
    <row r="127" spans="1:15" ht="15">
      <c r="A127" s="43">
        <v>3992</v>
      </c>
      <c r="B127" s="43" t="s">
        <v>290</v>
      </c>
      <c r="C127" s="46">
        <v>250</v>
      </c>
      <c r="D127" s="46"/>
      <c r="E127" s="46">
        <v>1000</v>
      </c>
      <c r="F127" s="45">
        <v>250</v>
      </c>
      <c r="G127" s="45">
        <v>250</v>
      </c>
      <c r="H127" s="46">
        <v>0</v>
      </c>
      <c r="I127" s="46"/>
      <c r="J127" s="46">
        <v>0</v>
      </c>
      <c r="K127" s="46">
        <v>1000</v>
      </c>
      <c r="L127" s="46">
        <v>0</v>
      </c>
      <c r="M127" s="46">
        <v>0</v>
      </c>
      <c r="N127" s="46">
        <v>1000</v>
      </c>
      <c r="O127" s="46">
        <f t="shared" si="2"/>
        <v>3750</v>
      </c>
    </row>
    <row r="128" spans="1:15" ht="15">
      <c r="A128" s="43">
        <v>5110</v>
      </c>
      <c r="B128" s="43" t="s">
        <v>291</v>
      </c>
      <c r="C128" s="46"/>
      <c r="D128" s="46">
        <v>0</v>
      </c>
      <c r="E128" s="46"/>
      <c r="F128" s="46">
        <v>0</v>
      </c>
      <c r="G128" s="46">
        <v>0</v>
      </c>
      <c r="H128" s="46"/>
      <c r="I128" s="46"/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2"/>
        <v>0</v>
      </c>
    </row>
    <row r="129" spans="1:15" ht="15">
      <c r="A129" s="43">
        <v>5152</v>
      </c>
      <c r="B129" s="43" t="s">
        <v>274</v>
      </c>
      <c r="C129" s="46"/>
      <c r="D129" s="46"/>
      <c r="E129" s="46"/>
      <c r="F129" s="46">
        <v>0</v>
      </c>
      <c r="G129" s="46">
        <v>0</v>
      </c>
      <c r="H129" s="46"/>
      <c r="I129" s="46"/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2"/>
        <v>0</v>
      </c>
    </row>
    <row r="130" spans="1:15" ht="15">
      <c r="A130" s="43">
        <v>5321</v>
      </c>
      <c r="B130" s="43" t="s">
        <v>292</v>
      </c>
      <c r="C130" s="46"/>
      <c r="D130" s="46">
        <v>0</v>
      </c>
      <c r="E130" s="46"/>
      <c r="F130" s="46">
        <v>0</v>
      </c>
      <c r="G130" s="46">
        <v>0</v>
      </c>
      <c r="H130" s="46"/>
      <c r="I130" s="46"/>
      <c r="J130" s="46">
        <v>5000</v>
      </c>
      <c r="K130" s="46">
        <v>0</v>
      </c>
      <c r="L130" s="46">
        <v>0</v>
      </c>
      <c r="M130" s="46">
        <v>2000</v>
      </c>
      <c r="N130" s="46">
        <v>0</v>
      </c>
      <c r="O130" s="46">
        <f t="shared" si="2"/>
        <v>7000</v>
      </c>
    </row>
    <row r="131" spans="1:15" ht="25.5">
      <c r="A131" s="43">
        <v>5651</v>
      </c>
      <c r="B131" s="43" t="s">
        <v>293</v>
      </c>
      <c r="C131" s="46">
        <v>0</v>
      </c>
      <c r="D131" s="46"/>
      <c r="E131" s="46"/>
      <c r="F131" s="46">
        <v>0</v>
      </c>
      <c r="G131" s="46">
        <v>0</v>
      </c>
      <c r="H131" s="46"/>
      <c r="I131" s="46"/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2"/>
        <v>0</v>
      </c>
    </row>
    <row r="132" spans="1:15" ht="25.5">
      <c r="A132" s="43">
        <v>5671</v>
      </c>
      <c r="B132" s="43" t="s">
        <v>294</v>
      </c>
      <c r="C132" s="46">
        <v>2485</v>
      </c>
      <c r="D132" s="46">
        <v>0</v>
      </c>
      <c r="E132" s="46"/>
      <c r="F132" s="46">
        <v>0</v>
      </c>
      <c r="G132" s="46">
        <v>0</v>
      </c>
      <c r="H132" s="46">
        <v>0</v>
      </c>
      <c r="I132" s="46"/>
      <c r="J132" s="46">
        <v>0</v>
      </c>
      <c r="K132" s="46">
        <v>0</v>
      </c>
      <c r="L132" s="46">
        <v>3000</v>
      </c>
      <c r="M132" s="46">
        <v>0</v>
      </c>
      <c r="N132" s="46">
        <v>0</v>
      </c>
      <c r="O132" s="46">
        <f t="shared" si="2"/>
        <v>5485</v>
      </c>
    </row>
    <row r="133" spans="1:15" ht="15">
      <c r="A133" s="43">
        <v>5791</v>
      </c>
      <c r="B133" s="43" t="s">
        <v>295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3000</v>
      </c>
      <c r="L133" s="46">
        <v>0</v>
      </c>
      <c r="M133" s="46">
        <v>3000</v>
      </c>
      <c r="N133" s="46">
        <v>0</v>
      </c>
      <c r="O133" s="46">
        <f t="shared" si="2"/>
        <v>6000</v>
      </c>
    </row>
    <row r="134" spans="1:16" ht="38.25">
      <c r="A134" s="43" t="s">
        <v>296</v>
      </c>
      <c r="B134" s="43" t="s">
        <v>36</v>
      </c>
      <c r="C134" s="44">
        <f aca="true" t="shared" si="3" ref="C134:O134">SUM(C79:C133)</f>
        <v>476595.50000000006</v>
      </c>
      <c r="D134" s="44">
        <f t="shared" si="3"/>
        <v>712217.2899999999</v>
      </c>
      <c r="E134" s="44">
        <f t="shared" si="3"/>
        <v>555132.5199999999</v>
      </c>
      <c r="F134" s="44">
        <f t="shared" si="3"/>
        <v>583429.0199999999</v>
      </c>
      <c r="G134" s="44">
        <f t="shared" si="3"/>
        <v>571042.4699999999</v>
      </c>
      <c r="H134" s="44">
        <f t="shared" si="3"/>
        <v>514273.19999999995</v>
      </c>
      <c r="I134" s="44">
        <f t="shared" si="3"/>
        <v>451769.56</v>
      </c>
      <c r="J134" s="44">
        <f t="shared" si="3"/>
        <v>781029.3519640251</v>
      </c>
      <c r="K134" s="44">
        <f t="shared" si="3"/>
        <v>635481.6427783499</v>
      </c>
      <c r="L134" s="44">
        <f t="shared" si="3"/>
        <v>561634.3126592998</v>
      </c>
      <c r="M134" s="44">
        <f t="shared" si="3"/>
        <v>504743.47652313765</v>
      </c>
      <c r="N134" s="44">
        <f t="shared" si="3"/>
        <v>645209.8610000876</v>
      </c>
      <c r="O134" s="44">
        <f t="shared" si="3"/>
        <v>6992558.204924901</v>
      </c>
      <c r="P134" s="44"/>
    </row>
    <row r="135" spans="1:15" ht="15">
      <c r="A135" s="41"/>
      <c r="C135" s="46"/>
      <c r="D135" s="46"/>
      <c r="E135" s="46"/>
      <c r="J135" s="46"/>
      <c r="K135" s="46"/>
      <c r="L135" s="46"/>
      <c r="M135" s="46"/>
      <c r="N135" s="46"/>
      <c r="O135" s="46"/>
    </row>
    <row r="136" spans="1:15" ht="15">
      <c r="A136" s="40">
        <v>300</v>
      </c>
      <c r="B136" s="40" t="s">
        <v>45</v>
      </c>
      <c r="C136" s="47"/>
      <c r="D136" s="47"/>
      <c r="E136" s="47"/>
      <c r="F136" s="41"/>
      <c r="G136" s="41"/>
      <c r="H136" s="41"/>
      <c r="I136" s="41"/>
      <c r="J136" s="46"/>
      <c r="K136" s="46"/>
      <c r="L136" s="46"/>
      <c r="M136" s="46"/>
      <c r="N136" s="46"/>
      <c r="O136" s="46"/>
    </row>
    <row r="137" spans="1:15" ht="15">
      <c r="A137" s="43">
        <v>1131</v>
      </c>
      <c r="B137" s="43" t="s">
        <v>210</v>
      </c>
      <c r="C137" s="46">
        <v>38989.72</v>
      </c>
      <c r="D137" s="46">
        <v>51722.19</v>
      </c>
      <c r="E137" s="46">
        <v>40113.6</v>
      </c>
      <c r="F137" s="45">
        <v>40303.48</v>
      </c>
      <c r="G137" s="45">
        <v>50449.59</v>
      </c>
      <c r="H137" s="46">
        <v>40113.6</v>
      </c>
      <c r="I137" s="46">
        <v>40113.6</v>
      </c>
      <c r="J137" s="46">
        <v>31541.7001095</v>
      </c>
      <c r="K137" s="46">
        <v>43885.0502055</v>
      </c>
      <c r="L137" s="46">
        <v>34620.37535250001</v>
      </c>
      <c r="M137" s="46">
        <v>35020.958364</v>
      </c>
      <c r="N137" s="46">
        <v>38479.12634475001</v>
      </c>
      <c r="O137" s="46">
        <f>SUM(C137:N137)</f>
        <v>485352.99037625</v>
      </c>
    </row>
    <row r="138" spans="1:15" ht="15">
      <c r="A138" s="43">
        <v>1322</v>
      </c>
      <c r="B138" s="43" t="s">
        <v>213</v>
      </c>
      <c r="C138" s="46">
        <v>992.7</v>
      </c>
      <c r="D138" s="46">
        <v>1353.3</v>
      </c>
      <c r="E138" s="46">
        <v>985.75</v>
      </c>
      <c r="F138" s="45">
        <v>1149.85</v>
      </c>
      <c r="G138" s="45">
        <v>1420.2</v>
      </c>
      <c r="H138" s="46">
        <v>1131.42</v>
      </c>
      <c r="I138" s="46">
        <v>1131.42</v>
      </c>
      <c r="J138" s="46">
        <v>599.9972580000001</v>
      </c>
      <c r="K138" s="46">
        <v>515.33573175</v>
      </c>
      <c r="L138" s="46">
        <v>943.3421077500002</v>
      </c>
      <c r="M138" s="46">
        <v>596.1277035000002</v>
      </c>
      <c r="N138" s="46">
        <v>556.398675</v>
      </c>
      <c r="O138" s="46">
        <f aca="true" t="shared" si="4" ref="O138:O179">SUM(C138:N138)</f>
        <v>11375.841476000001</v>
      </c>
    </row>
    <row r="139" spans="1:15" ht="15">
      <c r="A139" s="43">
        <v>1323</v>
      </c>
      <c r="B139" s="43" t="s">
        <v>214</v>
      </c>
      <c r="C139" s="46">
        <v>4853.2</v>
      </c>
      <c r="D139" s="46">
        <v>5477.75</v>
      </c>
      <c r="E139" s="46">
        <v>4872.82</v>
      </c>
      <c r="F139" s="45">
        <v>4715.63</v>
      </c>
      <c r="G139" s="45">
        <v>4872.82</v>
      </c>
      <c r="H139" s="46">
        <v>4715.63</v>
      </c>
      <c r="I139" s="46">
        <v>4421.34</v>
      </c>
      <c r="J139" s="46">
        <v>3971.4247282500005</v>
      </c>
      <c r="K139" s="46">
        <v>4153.738428000001</v>
      </c>
      <c r="L139" s="46">
        <v>4292.189165250001</v>
      </c>
      <c r="M139" s="46">
        <v>4153.7264107500005</v>
      </c>
      <c r="N139" s="46">
        <v>5556.968676</v>
      </c>
      <c r="O139" s="46">
        <f t="shared" si="4"/>
        <v>56057.23740825</v>
      </c>
    </row>
    <row r="140" spans="1:15" ht="15">
      <c r="A140" s="43">
        <v>1324</v>
      </c>
      <c r="B140" s="43" t="s">
        <v>215</v>
      </c>
      <c r="C140" s="46"/>
      <c r="D140" s="46"/>
      <c r="E140" s="46"/>
      <c r="F140" s="46">
        <v>0</v>
      </c>
      <c r="G140" s="46">
        <v>0</v>
      </c>
      <c r="H140" s="46">
        <v>0</v>
      </c>
      <c r="I140" s="46"/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4"/>
        <v>0</v>
      </c>
    </row>
    <row r="141" spans="1:15" ht="15">
      <c r="A141" s="43">
        <v>1325</v>
      </c>
      <c r="B141" s="43" t="s">
        <v>216</v>
      </c>
      <c r="C141" s="46">
        <v>1233.15</v>
      </c>
      <c r="D141" s="46">
        <v>1452.85</v>
      </c>
      <c r="E141" s="46">
        <v>1314.38</v>
      </c>
      <c r="F141" s="45">
        <v>1271.98</v>
      </c>
      <c r="G141" s="45">
        <v>1314.38</v>
      </c>
      <c r="H141" s="46">
        <v>1271.98</v>
      </c>
      <c r="I141" s="46">
        <v>1198.14</v>
      </c>
      <c r="J141" s="46">
        <v>1079.4254467500002</v>
      </c>
      <c r="K141" s="46">
        <v>1122.4952707500004</v>
      </c>
      <c r="L141" s="46">
        <v>1159.90497</v>
      </c>
      <c r="M141" s="46">
        <v>1122.4832535</v>
      </c>
      <c r="N141" s="46">
        <v>1159.90497</v>
      </c>
      <c r="O141" s="46">
        <f t="shared" si="4"/>
        <v>14701.073911</v>
      </c>
    </row>
    <row r="142" spans="1:15" ht="15">
      <c r="A142" s="43">
        <v>1332</v>
      </c>
      <c r="B142" s="43" t="s">
        <v>297</v>
      </c>
      <c r="C142" s="46"/>
      <c r="D142" s="46"/>
      <c r="E142" s="46"/>
      <c r="F142" s="46">
        <v>0</v>
      </c>
      <c r="G142" s="46">
        <v>0</v>
      </c>
      <c r="H142" s="46"/>
      <c r="I142" s="46"/>
      <c r="J142" s="46">
        <v>1663.6680900000001</v>
      </c>
      <c r="K142" s="46">
        <v>2626.682436000001</v>
      </c>
      <c r="L142" s="46">
        <v>1237.5123705000003</v>
      </c>
      <c r="M142" s="46">
        <v>0</v>
      </c>
      <c r="N142" s="46">
        <v>0</v>
      </c>
      <c r="O142" s="46">
        <f t="shared" si="4"/>
        <v>5527.862896500002</v>
      </c>
    </row>
    <row r="143" spans="1:15" ht="15">
      <c r="A143" s="43">
        <v>1336</v>
      </c>
      <c r="B143" s="43" t="s">
        <v>218</v>
      </c>
      <c r="C143" s="46">
        <v>1760.2</v>
      </c>
      <c r="D143" s="46">
        <v>651.02</v>
      </c>
      <c r="E143" s="46">
        <v>1963.79</v>
      </c>
      <c r="F143" s="45">
        <v>6909.16</v>
      </c>
      <c r="G143" s="45">
        <v>3265.83</v>
      </c>
      <c r="H143" s="46"/>
      <c r="I143" s="46">
        <v>0</v>
      </c>
      <c r="J143" s="46">
        <v>0</v>
      </c>
      <c r="K143" s="46">
        <v>0</v>
      </c>
      <c r="L143" s="46">
        <v>0</v>
      </c>
      <c r="M143" s="46">
        <v>3808.5669562500007</v>
      </c>
      <c r="N143" s="46">
        <v>0</v>
      </c>
      <c r="O143" s="46">
        <f t="shared" si="4"/>
        <v>18358.56695625</v>
      </c>
    </row>
    <row r="144" spans="1:15" ht="15">
      <c r="A144" s="43">
        <v>1337</v>
      </c>
      <c r="B144" s="43" t="s">
        <v>219</v>
      </c>
      <c r="C144" s="46"/>
      <c r="D144" s="46"/>
      <c r="E144" s="46">
        <v>12091.05</v>
      </c>
      <c r="F144" s="45">
        <v>0</v>
      </c>
      <c r="G144" s="46">
        <v>0</v>
      </c>
      <c r="H144" s="46"/>
      <c r="I144" s="46"/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4"/>
        <v>12091.05</v>
      </c>
    </row>
    <row r="145" spans="1:15" ht="15">
      <c r="A145" s="43">
        <v>1338</v>
      </c>
      <c r="B145" s="43" t="s">
        <v>298</v>
      </c>
      <c r="C145" s="46"/>
      <c r="D145" s="46"/>
      <c r="E145" s="46"/>
      <c r="F145" s="46">
        <v>0</v>
      </c>
      <c r="G145" s="45">
        <v>651</v>
      </c>
      <c r="H145" s="46"/>
      <c r="I145" s="46">
        <v>0</v>
      </c>
      <c r="J145" s="46">
        <v>368.71326450000004</v>
      </c>
      <c r="K145" s="46">
        <v>0</v>
      </c>
      <c r="L145" s="46">
        <v>0</v>
      </c>
      <c r="M145" s="46">
        <v>515.0232832500001</v>
      </c>
      <c r="N145" s="46">
        <v>0</v>
      </c>
      <c r="O145" s="46">
        <f t="shared" si="4"/>
        <v>1534.7365477500002</v>
      </c>
    </row>
    <row r="146" spans="1:15" ht="15">
      <c r="A146" s="43">
        <v>1411</v>
      </c>
      <c r="B146" s="43" t="s">
        <v>221</v>
      </c>
      <c r="C146" s="46">
        <v>6935.78</v>
      </c>
      <c r="D146" s="46">
        <v>5585.69</v>
      </c>
      <c r="E146" s="46">
        <v>6026.7</v>
      </c>
      <c r="F146" s="45">
        <v>5840.63</v>
      </c>
      <c r="G146" s="45">
        <v>6510.05</v>
      </c>
      <c r="H146" s="46">
        <v>6510.05</v>
      </c>
      <c r="I146" s="46">
        <v>6179.32</v>
      </c>
      <c r="J146" s="46">
        <v>5957.6222475</v>
      </c>
      <c r="K146" s="46">
        <v>6331.270522500001</v>
      </c>
      <c r="L146" s="46">
        <v>5800.437720000001</v>
      </c>
      <c r="M146" s="46">
        <v>5555.292435000001</v>
      </c>
      <c r="N146" s="46">
        <v>2962.2267675000007</v>
      </c>
      <c r="O146" s="46">
        <f t="shared" si="4"/>
        <v>70195.06969250001</v>
      </c>
    </row>
    <row r="147" spans="1:15" ht="15">
      <c r="A147" s="43">
        <v>1421</v>
      </c>
      <c r="B147" s="43" t="s">
        <v>222</v>
      </c>
      <c r="C147" s="46"/>
      <c r="D147" s="46">
        <v>5719.03</v>
      </c>
      <c r="E147" s="46"/>
      <c r="F147" s="45">
        <v>5446.2</v>
      </c>
      <c r="G147" s="46">
        <v>0</v>
      </c>
      <c r="H147" s="46">
        <v>6210.88</v>
      </c>
      <c r="I147" s="46"/>
      <c r="J147" s="46">
        <v>5566.777177500001</v>
      </c>
      <c r="K147" s="46">
        <v>0</v>
      </c>
      <c r="L147" s="46">
        <v>5333.359185000001</v>
      </c>
      <c r="M147" s="46">
        <v>0</v>
      </c>
      <c r="N147" s="46">
        <v>4571.0973</v>
      </c>
      <c r="O147" s="46">
        <f t="shared" si="4"/>
        <v>32847.3436625</v>
      </c>
    </row>
    <row r="148" spans="1:15" ht="15">
      <c r="A148" s="43">
        <v>1431</v>
      </c>
      <c r="B148" s="43" t="s">
        <v>223</v>
      </c>
      <c r="C148" s="46"/>
      <c r="D148" s="46">
        <v>5890.59</v>
      </c>
      <c r="E148" s="46"/>
      <c r="F148" s="45">
        <v>5609.59</v>
      </c>
      <c r="G148" s="46">
        <v>0</v>
      </c>
      <c r="H148" s="46">
        <v>6397.22</v>
      </c>
      <c r="I148" s="46"/>
      <c r="J148" s="46">
        <v>5566.777177500001</v>
      </c>
      <c r="K148" s="46">
        <v>0</v>
      </c>
      <c r="L148" s="46">
        <v>5333.359185000001</v>
      </c>
      <c r="M148" s="46">
        <v>0</v>
      </c>
      <c r="N148" s="46">
        <v>4571.0973</v>
      </c>
      <c r="O148" s="46">
        <f t="shared" si="4"/>
        <v>33368.633662500004</v>
      </c>
    </row>
    <row r="149" spans="1:15" ht="15">
      <c r="A149" s="43">
        <v>1543</v>
      </c>
      <c r="B149" s="43" t="s">
        <v>224</v>
      </c>
      <c r="C149" s="46">
        <v>101.55</v>
      </c>
      <c r="D149" s="46"/>
      <c r="E149" s="46"/>
      <c r="F149" s="46">
        <v>0</v>
      </c>
      <c r="G149" s="46">
        <v>0</v>
      </c>
      <c r="H149" s="46">
        <v>0</v>
      </c>
      <c r="I149" s="46">
        <v>0</v>
      </c>
      <c r="J149" s="46">
        <v>889.44</v>
      </c>
      <c r="K149" s="46">
        <v>889.44</v>
      </c>
      <c r="L149" s="46">
        <v>889.44</v>
      </c>
      <c r="M149" s="46">
        <v>889.44</v>
      </c>
      <c r="N149" s="46">
        <v>889.44</v>
      </c>
      <c r="O149" s="46">
        <f t="shared" si="4"/>
        <v>4548.75</v>
      </c>
    </row>
    <row r="150" spans="1:15" ht="15">
      <c r="A150" s="43">
        <v>1545</v>
      </c>
      <c r="B150" s="43" t="s">
        <v>225</v>
      </c>
      <c r="C150" s="46">
        <v>2025</v>
      </c>
      <c r="D150" s="46">
        <v>2025</v>
      </c>
      <c r="E150" s="46">
        <v>2025</v>
      </c>
      <c r="F150" s="45">
        <v>2025</v>
      </c>
      <c r="G150" s="45">
        <v>4725</v>
      </c>
      <c r="H150" s="46">
        <v>4725</v>
      </c>
      <c r="I150" s="46">
        <v>2700</v>
      </c>
      <c r="J150" s="46">
        <f>2025+675</f>
        <v>2700</v>
      </c>
      <c r="K150" s="46">
        <f>(2025+675)*2</f>
        <v>5400</v>
      </c>
      <c r="L150" s="46">
        <f>2025+675</f>
        <v>2700</v>
      </c>
      <c r="M150" s="46">
        <f>4725</f>
        <v>4725</v>
      </c>
      <c r="N150" s="46">
        <f>4725</f>
        <v>4725</v>
      </c>
      <c r="O150" s="46">
        <f t="shared" si="4"/>
        <v>40500</v>
      </c>
    </row>
    <row r="151" spans="1:15" ht="15">
      <c r="A151" s="43">
        <v>1547</v>
      </c>
      <c r="B151" s="43" t="s">
        <v>226</v>
      </c>
      <c r="C151" s="46">
        <v>5012.99</v>
      </c>
      <c r="D151" s="46"/>
      <c r="E151" s="46"/>
      <c r="F151" s="46">
        <v>0</v>
      </c>
      <c r="G151" s="46">
        <v>0</v>
      </c>
      <c r="H151" s="46"/>
      <c r="I151" s="46"/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4"/>
        <v>5012.99</v>
      </c>
    </row>
    <row r="152" spans="1:15" ht="15">
      <c r="A152" s="43">
        <v>1548</v>
      </c>
      <c r="B152" s="43" t="s">
        <v>227</v>
      </c>
      <c r="C152" s="46"/>
      <c r="D152" s="46"/>
      <c r="E152" s="46"/>
      <c r="F152" s="46">
        <v>0</v>
      </c>
      <c r="G152" s="45">
        <v>5181.89</v>
      </c>
      <c r="H152" s="46"/>
      <c r="I152" s="46"/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4"/>
        <v>5181.89</v>
      </c>
    </row>
    <row r="153" spans="1:15" ht="15">
      <c r="A153" s="43">
        <v>1592</v>
      </c>
      <c r="B153" s="43" t="s">
        <v>228</v>
      </c>
      <c r="C153" s="46">
        <v>3899.04</v>
      </c>
      <c r="D153" s="46">
        <v>5037.95</v>
      </c>
      <c r="E153" s="46">
        <v>4030.36</v>
      </c>
      <c r="F153" s="45">
        <v>4030.36</v>
      </c>
      <c r="G153" s="45">
        <v>5037.95</v>
      </c>
      <c r="H153" s="46">
        <v>4030.36</v>
      </c>
      <c r="I153" s="46">
        <v>4030.36</v>
      </c>
      <c r="J153" s="46">
        <v>3101.508018000001</v>
      </c>
      <c r="K153" s="46">
        <v>4377.583743750001</v>
      </c>
      <c r="L153" s="46">
        <v>3502.066995</v>
      </c>
      <c r="M153" s="46">
        <v>3502.066995</v>
      </c>
      <c r="N153" s="46">
        <v>3867.920154000001</v>
      </c>
      <c r="O153" s="46">
        <f t="shared" si="4"/>
        <v>48447.52590575001</v>
      </c>
    </row>
    <row r="154" spans="1:15" ht="15">
      <c r="A154" s="43">
        <v>1593</v>
      </c>
      <c r="B154" s="43" t="s">
        <v>229</v>
      </c>
      <c r="C154" s="46">
        <v>3899.04</v>
      </c>
      <c r="D154" s="46">
        <v>5037.95</v>
      </c>
      <c r="E154" s="46">
        <v>4030.36</v>
      </c>
      <c r="F154" s="45">
        <v>4030.36</v>
      </c>
      <c r="G154" s="45">
        <v>5037.95</v>
      </c>
      <c r="H154" s="46">
        <v>4030.36</v>
      </c>
      <c r="I154" s="46">
        <v>4030.36</v>
      </c>
      <c r="J154" s="46">
        <v>3101.508018000001</v>
      </c>
      <c r="K154" s="46">
        <v>4377.583743750001</v>
      </c>
      <c r="L154" s="46">
        <v>3502.066995</v>
      </c>
      <c r="M154" s="46">
        <v>3502.066995</v>
      </c>
      <c r="N154" s="46">
        <v>3867.920154000001</v>
      </c>
      <c r="O154" s="46">
        <f t="shared" si="4"/>
        <v>48447.52590575001</v>
      </c>
    </row>
    <row r="155" spans="1:15" ht="15">
      <c r="A155" s="43">
        <v>1612</v>
      </c>
      <c r="B155" s="43" t="s">
        <v>230</v>
      </c>
      <c r="C155" s="46">
        <v>935.75</v>
      </c>
      <c r="D155" s="46">
        <v>1235.96</v>
      </c>
      <c r="E155" s="46">
        <v>1205.3</v>
      </c>
      <c r="F155" s="45">
        <v>967.28</v>
      </c>
      <c r="G155" s="45">
        <v>1210.5</v>
      </c>
      <c r="H155" s="46">
        <v>963.48</v>
      </c>
      <c r="I155" s="46">
        <v>963.48</v>
      </c>
      <c r="J155" s="46">
        <v>1132.3373985</v>
      </c>
      <c r="K155" s="46">
        <v>1595.3980927500002</v>
      </c>
      <c r="L155" s="46">
        <v>960.3104647500002</v>
      </c>
      <c r="M155" s="46">
        <v>1260.74171475</v>
      </c>
      <c r="N155" s="46">
        <v>1386.4421497500005</v>
      </c>
      <c r="O155" s="46">
        <f t="shared" si="4"/>
        <v>13816.9798205</v>
      </c>
    </row>
    <row r="156" spans="1:15" ht="15">
      <c r="A156" s="43">
        <v>2111</v>
      </c>
      <c r="B156" s="43" t="s">
        <v>231</v>
      </c>
      <c r="C156" s="46">
        <v>1347.15</v>
      </c>
      <c r="D156" s="46">
        <v>1029.22</v>
      </c>
      <c r="E156" s="46">
        <v>0</v>
      </c>
      <c r="F156" s="45">
        <v>911.06</v>
      </c>
      <c r="G156" s="45">
        <v>2783.6</v>
      </c>
      <c r="H156" s="46">
        <v>0</v>
      </c>
      <c r="I156" s="46">
        <v>200.95</v>
      </c>
      <c r="J156" s="46">
        <v>0</v>
      </c>
      <c r="K156" s="46">
        <v>1000</v>
      </c>
      <c r="L156" s="46">
        <v>700</v>
      </c>
      <c r="M156" s="46">
        <v>1000</v>
      </c>
      <c r="N156" s="46">
        <v>359</v>
      </c>
      <c r="O156" s="46">
        <f t="shared" si="4"/>
        <v>9330.98</v>
      </c>
    </row>
    <row r="157" spans="1:15" ht="15">
      <c r="A157" s="43">
        <v>2161</v>
      </c>
      <c r="B157" s="43" t="s">
        <v>232</v>
      </c>
      <c r="C157" s="46">
        <v>1790.75</v>
      </c>
      <c r="D157" s="46">
        <v>842.12</v>
      </c>
      <c r="E157" s="46">
        <v>1208.6</v>
      </c>
      <c r="F157" s="45">
        <v>236.06</v>
      </c>
      <c r="G157" s="45">
        <v>886.5</v>
      </c>
      <c r="H157" s="46">
        <v>2077.56</v>
      </c>
      <c r="I157" s="46">
        <v>1858.56</v>
      </c>
      <c r="J157" s="46">
        <v>1300</v>
      </c>
      <c r="K157" s="46">
        <v>700</v>
      </c>
      <c r="L157" s="46">
        <v>1100</v>
      </c>
      <c r="M157" s="46">
        <v>1000</v>
      </c>
      <c r="N157" s="46">
        <v>500</v>
      </c>
      <c r="O157" s="46">
        <f t="shared" si="4"/>
        <v>13500.15</v>
      </c>
    </row>
    <row r="158" spans="1:15" ht="15">
      <c r="A158" s="43">
        <v>2172</v>
      </c>
      <c r="B158" s="43" t="s">
        <v>279</v>
      </c>
      <c r="C158" s="46"/>
      <c r="D158" s="46">
        <v>0</v>
      </c>
      <c r="E158" s="46"/>
      <c r="F158" s="46">
        <v>0</v>
      </c>
      <c r="G158" s="46">
        <v>0</v>
      </c>
      <c r="H158" s="46"/>
      <c r="I158" s="46"/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4"/>
        <v>0</v>
      </c>
    </row>
    <row r="159" spans="1:15" ht="15">
      <c r="A159" s="43">
        <v>2215</v>
      </c>
      <c r="B159" s="43" t="s">
        <v>235</v>
      </c>
      <c r="C159" s="46"/>
      <c r="D159" s="46"/>
      <c r="E159" s="46"/>
      <c r="F159" s="45">
        <v>200</v>
      </c>
      <c r="G159" s="46">
        <v>0</v>
      </c>
      <c r="H159" s="46">
        <v>0</v>
      </c>
      <c r="I159" s="46"/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4"/>
        <v>200</v>
      </c>
    </row>
    <row r="160" spans="1:15" ht="15">
      <c r="A160" s="43">
        <v>2385</v>
      </c>
      <c r="B160" s="43" t="s">
        <v>299</v>
      </c>
      <c r="C160" s="46"/>
      <c r="D160" s="46"/>
      <c r="E160" s="46">
        <v>8159.87</v>
      </c>
      <c r="F160" s="45">
        <v>229</v>
      </c>
      <c r="G160" s="46">
        <v>0</v>
      </c>
      <c r="H160" s="46"/>
      <c r="I160" s="46"/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4"/>
        <v>8388.869999999999</v>
      </c>
    </row>
    <row r="161" spans="1:15" ht="15">
      <c r="A161" s="43">
        <v>2911</v>
      </c>
      <c r="B161" s="43" t="s">
        <v>243</v>
      </c>
      <c r="C161" s="46">
        <v>317.75</v>
      </c>
      <c r="D161" s="46">
        <v>788.18</v>
      </c>
      <c r="E161" s="46">
        <v>100</v>
      </c>
      <c r="F161" s="46">
        <v>0</v>
      </c>
      <c r="G161" s="46">
        <v>0</v>
      </c>
      <c r="H161" s="46"/>
      <c r="I161" s="46"/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4"/>
        <v>1205.9299999999998</v>
      </c>
    </row>
    <row r="162" spans="1:15" ht="15">
      <c r="A162" s="43">
        <v>3142</v>
      </c>
      <c r="B162" s="43" t="s">
        <v>244</v>
      </c>
      <c r="C162" s="46">
        <v>899</v>
      </c>
      <c r="D162" s="46">
        <v>899</v>
      </c>
      <c r="E162" s="46">
        <v>0</v>
      </c>
      <c r="F162" s="45">
        <v>1798</v>
      </c>
      <c r="G162" s="45">
        <v>899</v>
      </c>
      <c r="H162" s="46">
        <v>0</v>
      </c>
      <c r="I162" s="46">
        <v>1798</v>
      </c>
      <c r="J162" s="46">
        <v>1200</v>
      </c>
      <c r="K162" s="46">
        <v>1200</v>
      </c>
      <c r="L162" s="46">
        <v>1200</v>
      </c>
      <c r="M162" s="46">
        <v>1200</v>
      </c>
      <c r="N162" s="46">
        <v>1200</v>
      </c>
      <c r="O162" s="46">
        <f t="shared" si="4"/>
        <v>12293</v>
      </c>
    </row>
    <row r="163" spans="1:15" ht="15">
      <c r="A163" s="43">
        <v>3183</v>
      </c>
      <c r="B163" s="43" t="s">
        <v>247</v>
      </c>
      <c r="C163" s="46"/>
      <c r="D163" s="46">
        <v>0</v>
      </c>
      <c r="E163" s="46"/>
      <c r="F163" s="46">
        <v>0</v>
      </c>
      <c r="G163" s="46">
        <v>0</v>
      </c>
      <c r="H163" s="46"/>
      <c r="I163" s="46"/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4"/>
        <v>0</v>
      </c>
    </row>
    <row r="164" spans="1:16" ht="15">
      <c r="A164" s="43">
        <v>3272</v>
      </c>
      <c r="B164" s="43" t="s">
        <v>300</v>
      </c>
      <c r="C164" s="46"/>
      <c r="D164" s="46"/>
      <c r="E164" s="46">
        <v>0</v>
      </c>
      <c r="F164" s="46">
        <v>0</v>
      </c>
      <c r="G164" s="46">
        <v>0</v>
      </c>
      <c r="H164" s="46"/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4"/>
        <v>0</v>
      </c>
      <c r="P164" s="46"/>
    </row>
    <row r="165" spans="1:16" ht="15">
      <c r="A165" s="43">
        <v>3341</v>
      </c>
      <c r="B165" s="43" t="s">
        <v>252</v>
      </c>
      <c r="C165" s="46"/>
      <c r="D165" s="46"/>
      <c r="E165" s="46"/>
      <c r="F165" s="46">
        <v>0</v>
      </c>
      <c r="G165" s="46">
        <v>0</v>
      </c>
      <c r="H165" s="46"/>
      <c r="I165" s="46">
        <v>8000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4"/>
        <v>8000</v>
      </c>
      <c r="P165" s="46"/>
    </row>
    <row r="166" spans="1:16" ht="15">
      <c r="A166" s="43">
        <v>3364</v>
      </c>
      <c r="B166" s="43" t="s">
        <v>253</v>
      </c>
      <c r="C166" s="46">
        <v>0</v>
      </c>
      <c r="D166" s="46">
        <v>280.14</v>
      </c>
      <c r="E166" s="46">
        <v>280.14</v>
      </c>
      <c r="F166" s="45">
        <v>280.14</v>
      </c>
      <c r="G166" s="45">
        <v>280.14</v>
      </c>
      <c r="H166" s="46">
        <v>280.14</v>
      </c>
      <c r="I166" s="46">
        <v>280.14</v>
      </c>
      <c r="J166" s="46">
        <v>292</v>
      </c>
      <c r="K166" s="46">
        <v>292</v>
      </c>
      <c r="L166" s="46">
        <v>292</v>
      </c>
      <c r="M166" s="46">
        <v>292</v>
      </c>
      <c r="N166" s="46">
        <v>292</v>
      </c>
      <c r="O166" s="46">
        <f t="shared" si="4"/>
        <v>3140.8399999999997</v>
      </c>
      <c r="P166" s="46"/>
    </row>
    <row r="167" spans="1:15" ht="15">
      <c r="A167" s="43">
        <v>3471</v>
      </c>
      <c r="B167" s="43" t="s">
        <v>260</v>
      </c>
      <c r="C167" s="46"/>
      <c r="D167" s="46">
        <v>0</v>
      </c>
      <c r="E167" s="46"/>
      <c r="F167" s="46">
        <v>0</v>
      </c>
      <c r="G167" s="46">
        <v>0</v>
      </c>
      <c r="H167" s="46">
        <v>0</v>
      </c>
      <c r="I167" s="46"/>
      <c r="J167" s="46">
        <v>65</v>
      </c>
      <c r="K167" s="46">
        <v>0</v>
      </c>
      <c r="L167" s="46">
        <v>65</v>
      </c>
      <c r="M167" s="46">
        <v>0</v>
      </c>
      <c r="N167" s="46">
        <v>65</v>
      </c>
      <c r="O167" s="46">
        <f t="shared" si="4"/>
        <v>195</v>
      </c>
    </row>
    <row r="168" spans="1:15" ht="25.5">
      <c r="A168" s="43">
        <v>3511</v>
      </c>
      <c r="B168" s="43" t="s">
        <v>261</v>
      </c>
      <c r="C168" s="46">
        <v>673.4</v>
      </c>
      <c r="D168" s="46">
        <v>0</v>
      </c>
      <c r="E168" s="46">
        <v>118.32</v>
      </c>
      <c r="F168" s="46">
        <v>0</v>
      </c>
      <c r="G168" s="46">
        <v>0</v>
      </c>
      <c r="H168" s="46">
        <v>32.2</v>
      </c>
      <c r="I168" s="46">
        <v>58</v>
      </c>
      <c r="J168" s="46">
        <v>2284.93125</v>
      </c>
      <c r="K168" s="46">
        <v>1827.9450000000002</v>
      </c>
      <c r="L168" s="46">
        <v>560.058975</v>
      </c>
      <c r="M168" s="46">
        <v>143.953425</v>
      </c>
      <c r="N168" s="46">
        <v>500</v>
      </c>
      <c r="O168" s="46">
        <f t="shared" si="4"/>
        <v>6198.80865</v>
      </c>
    </row>
    <row r="169" spans="1:15" ht="25.5">
      <c r="A169" s="43">
        <v>3521</v>
      </c>
      <c r="B169" s="43" t="s">
        <v>287</v>
      </c>
      <c r="C169" s="46"/>
      <c r="D169" s="46"/>
      <c r="E169" s="46"/>
      <c r="F169" s="46">
        <v>0</v>
      </c>
      <c r="G169" s="46">
        <v>0</v>
      </c>
      <c r="H169" s="46"/>
      <c r="I169" s="46"/>
      <c r="J169" s="46">
        <v>0</v>
      </c>
      <c r="K169" s="46">
        <v>0</v>
      </c>
      <c r="L169" s="46">
        <v>105</v>
      </c>
      <c r="M169" s="46">
        <v>50.064524999999996</v>
      </c>
      <c r="N169" s="46">
        <v>0</v>
      </c>
      <c r="O169" s="46">
        <f t="shared" si="4"/>
        <v>155.064525</v>
      </c>
    </row>
    <row r="170" spans="1:15" ht="15">
      <c r="A170" s="43">
        <v>3534</v>
      </c>
      <c r="B170" s="43" t="s">
        <v>265</v>
      </c>
      <c r="C170" s="46">
        <v>0</v>
      </c>
      <c r="D170" s="46">
        <v>2262</v>
      </c>
      <c r="E170" s="46">
        <v>-1131</v>
      </c>
      <c r="F170" s="46">
        <v>0</v>
      </c>
      <c r="G170" s="46">
        <v>0</v>
      </c>
      <c r="H170" s="46"/>
      <c r="I170" s="46"/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4"/>
        <v>1131</v>
      </c>
    </row>
    <row r="171" spans="1:15" ht="15">
      <c r="A171" s="43">
        <v>3582</v>
      </c>
      <c r="B171" s="43" t="s">
        <v>266</v>
      </c>
      <c r="C171" s="46"/>
      <c r="D171" s="46"/>
      <c r="E171" s="46">
        <v>0</v>
      </c>
      <c r="F171" s="45">
        <v>1624</v>
      </c>
      <c r="G171" s="46">
        <v>0</v>
      </c>
      <c r="H171" s="46"/>
      <c r="I171" s="46">
        <v>0</v>
      </c>
      <c r="J171" s="46">
        <v>262.5</v>
      </c>
      <c r="K171" s="46">
        <v>0</v>
      </c>
      <c r="L171" s="46">
        <v>262.5</v>
      </c>
      <c r="M171" s="46">
        <v>0</v>
      </c>
      <c r="N171" s="46">
        <v>262.5</v>
      </c>
      <c r="O171" s="46">
        <f t="shared" si="4"/>
        <v>2411.5</v>
      </c>
    </row>
    <row r="172" spans="1:15" ht="25.5">
      <c r="A172" s="43">
        <v>3791</v>
      </c>
      <c r="B172" s="43" t="s">
        <v>267</v>
      </c>
      <c r="C172" s="46">
        <v>0</v>
      </c>
      <c r="D172" s="46">
        <v>3736</v>
      </c>
      <c r="E172" s="46">
        <v>3200</v>
      </c>
      <c r="F172" s="46">
        <v>0</v>
      </c>
      <c r="G172" s="46">
        <v>0</v>
      </c>
      <c r="H172" s="46"/>
      <c r="I172" s="46"/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4"/>
        <v>6936</v>
      </c>
    </row>
    <row r="173" spans="1:15" ht="15">
      <c r="A173" s="43">
        <v>3841</v>
      </c>
      <c r="B173" s="43" t="s">
        <v>301</v>
      </c>
      <c r="C173" s="46">
        <v>0</v>
      </c>
      <c r="D173" s="46">
        <v>1299.2</v>
      </c>
      <c r="E173" s="46">
        <v>10667.52</v>
      </c>
      <c r="F173" s="45">
        <v>74.8</v>
      </c>
      <c r="G173" s="46">
        <v>0</v>
      </c>
      <c r="H173" s="46">
        <v>0</v>
      </c>
      <c r="I173" s="46">
        <v>9092.6</v>
      </c>
      <c r="J173" s="46">
        <v>4000</v>
      </c>
      <c r="K173" s="46">
        <v>4000</v>
      </c>
      <c r="L173" s="46">
        <v>4000</v>
      </c>
      <c r="M173" s="46">
        <v>1817.1561749999998</v>
      </c>
      <c r="N173" s="46">
        <v>1000</v>
      </c>
      <c r="O173" s="46">
        <f t="shared" si="4"/>
        <v>35951.276175</v>
      </c>
    </row>
    <row r="174" spans="1:15" ht="15">
      <c r="A174" s="43">
        <v>3856</v>
      </c>
      <c r="B174" s="43" t="s">
        <v>270</v>
      </c>
      <c r="C174" s="46">
        <v>0</v>
      </c>
      <c r="D174" s="46"/>
      <c r="E174" s="46"/>
      <c r="F174" s="46">
        <v>0</v>
      </c>
      <c r="G174" s="46">
        <v>0</v>
      </c>
      <c r="H174" s="46"/>
      <c r="I174" s="46"/>
      <c r="J174" s="46">
        <v>0</v>
      </c>
      <c r="K174" s="46">
        <v>0</v>
      </c>
      <c r="L174" s="46">
        <v>250</v>
      </c>
      <c r="M174" s="46">
        <v>0</v>
      </c>
      <c r="N174" s="46">
        <v>0</v>
      </c>
      <c r="O174" s="46">
        <f t="shared" si="4"/>
        <v>250</v>
      </c>
    </row>
    <row r="175" spans="1:15" ht="15">
      <c r="A175" s="43">
        <v>3857</v>
      </c>
      <c r="B175" s="43" t="s">
        <v>271</v>
      </c>
      <c r="C175" s="46">
        <v>339.01</v>
      </c>
      <c r="D175" s="46">
        <v>5684</v>
      </c>
      <c r="E175" s="46">
        <v>0</v>
      </c>
      <c r="F175" s="45">
        <v>755</v>
      </c>
      <c r="G175" s="45">
        <v>46</v>
      </c>
      <c r="H175" s="46">
        <v>0</v>
      </c>
      <c r="I175" s="46">
        <v>0</v>
      </c>
      <c r="J175" s="46">
        <v>465.25500000000005</v>
      </c>
      <c r="K175" s="46">
        <v>2977.4115</v>
      </c>
      <c r="L175" s="46">
        <v>1295.6580000000001</v>
      </c>
      <c r="M175" s="46">
        <v>0</v>
      </c>
      <c r="N175" s="46">
        <v>84.8925</v>
      </c>
      <c r="O175" s="46">
        <f t="shared" si="4"/>
        <v>11647.227</v>
      </c>
    </row>
    <row r="176" spans="1:15" ht="15">
      <c r="A176" s="43">
        <v>3858</v>
      </c>
      <c r="B176" s="43" t="s">
        <v>272</v>
      </c>
      <c r="C176" s="46">
        <v>14</v>
      </c>
      <c r="D176" s="46">
        <v>0</v>
      </c>
      <c r="E176" s="46">
        <v>0</v>
      </c>
      <c r="F176" s="46">
        <v>0</v>
      </c>
      <c r="G176" s="45">
        <v>24</v>
      </c>
      <c r="H176" s="46"/>
      <c r="I176" s="46">
        <v>0</v>
      </c>
      <c r="J176" s="46">
        <v>0</v>
      </c>
      <c r="K176" s="46">
        <v>157.5</v>
      </c>
      <c r="L176" s="46">
        <v>0</v>
      </c>
      <c r="M176" s="46">
        <v>0</v>
      </c>
      <c r="N176" s="46">
        <v>157.5</v>
      </c>
      <c r="O176" s="46">
        <f t="shared" si="4"/>
        <v>353</v>
      </c>
    </row>
    <row r="177" spans="1:15" ht="15">
      <c r="A177" s="43">
        <v>5110</v>
      </c>
      <c r="B177" s="43" t="s">
        <v>291</v>
      </c>
      <c r="C177" s="46"/>
      <c r="D177" s="46"/>
      <c r="E177" s="46"/>
      <c r="F177" s="46">
        <v>0</v>
      </c>
      <c r="G177" s="46">
        <v>0</v>
      </c>
      <c r="H177" s="46"/>
      <c r="I177" s="46"/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4"/>
        <v>0</v>
      </c>
    </row>
    <row r="178" spans="1:15" ht="15">
      <c r="A178" s="43">
        <v>5152</v>
      </c>
      <c r="B178" s="43" t="s">
        <v>274</v>
      </c>
      <c r="C178" s="46">
        <v>0</v>
      </c>
      <c r="D178" s="46"/>
      <c r="E178" s="46"/>
      <c r="F178" s="46">
        <v>0</v>
      </c>
      <c r="G178" s="46">
        <v>0</v>
      </c>
      <c r="H178" s="46"/>
      <c r="I178" s="46"/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4"/>
        <v>0</v>
      </c>
    </row>
    <row r="179" spans="1:15" ht="15">
      <c r="A179" s="43">
        <v>5771</v>
      </c>
      <c r="B179" s="43" t="s">
        <v>302</v>
      </c>
      <c r="C179" s="46">
        <v>3500</v>
      </c>
      <c r="D179" s="46">
        <v>3780</v>
      </c>
      <c r="E179" s="46">
        <v>7500</v>
      </c>
      <c r="F179" s="45">
        <v>12450</v>
      </c>
      <c r="G179" s="46">
        <v>0</v>
      </c>
      <c r="H179" s="46"/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4"/>
        <v>27230</v>
      </c>
    </row>
    <row r="180" spans="1:15" ht="38.25">
      <c r="A180" s="43" t="s">
        <v>303</v>
      </c>
      <c r="B180" s="43" t="s">
        <v>45</v>
      </c>
      <c r="C180" s="44">
        <f aca="true" t="shared" si="5" ref="C180:O180">SUM(C137:C179)</f>
        <v>79519.17999999996</v>
      </c>
      <c r="D180" s="44">
        <f t="shared" si="5"/>
        <v>111789.13999999998</v>
      </c>
      <c r="E180" s="44">
        <f>SUM(E137:E179)</f>
        <v>108762.56000000001</v>
      </c>
      <c r="F180" s="44">
        <f t="shared" si="5"/>
        <v>100857.58</v>
      </c>
      <c r="G180" s="44">
        <f t="shared" si="5"/>
        <v>94596.4</v>
      </c>
      <c r="H180" s="44">
        <f t="shared" si="5"/>
        <v>82489.87999999999</v>
      </c>
      <c r="I180" s="44">
        <f t="shared" si="5"/>
        <v>86056.27</v>
      </c>
      <c r="J180" s="44">
        <f t="shared" si="5"/>
        <v>77110.58518400003</v>
      </c>
      <c r="K180" s="44">
        <f t="shared" si="5"/>
        <v>87429.43467475001</v>
      </c>
      <c r="L180" s="44">
        <f t="shared" si="5"/>
        <v>80104.58148575002</v>
      </c>
      <c r="M180" s="44">
        <f t="shared" si="5"/>
        <v>70154.668236</v>
      </c>
      <c r="N180" s="44">
        <f t="shared" si="5"/>
        <v>77014.43499100003</v>
      </c>
      <c r="O180" s="44">
        <f t="shared" si="5"/>
        <v>1055884.7145715002</v>
      </c>
    </row>
    <row r="181" spans="1:15" ht="15">
      <c r="A181" s="41"/>
      <c r="C181" s="46"/>
      <c r="D181" s="46"/>
      <c r="E181" s="46"/>
      <c r="J181" s="46"/>
      <c r="K181" s="46"/>
      <c r="L181" s="46"/>
      <c r="M181" s="46"/>
      <c r="N181" s="46"/>
      <c r="O181" s="46"/>
    </row>
    <row r="182" spans="1:15" ht="15">
      <c r="A182" s="40">
        <v>400</v>
      </c>
      <c r="B182" s="40" t="s">
        <v>304</v>
      </c>
      <c r="C182" s="47"/>
      <c r="D182" s="47"/>
      <c r="E182" s="47"/>
      <c r="F182" s="41"/>
      <c r="G182" s="41"/>
      <c r="H182" s="41"/>
      <c r="I182" s="41"/>
      <c r="J182" s="46"/>
      <c r="K182" s="46"/>
      <c r="L182" s="46"/>
      <c r="M182" s="46"/>
      <c r="N182" s="46"/>
      <c r="O182" s="46"/>
    </row>
    <row r="183" spans="1:15" ht="15">
      <c r="A183" s="43">
        <v>1211</v>
      </c>
      <c r="B183" s="43" t="s">
        <v>305</v>
      </c>
      <c r="C183" s="46">
        <v>8045.7</v>
      </c>
      <c r="D183" s="46">
        <v>10516.7</v>
      </c>
      <c r="E183" s="46">
        <v>10809.15</v>
      </c>
      <c r="F183" s="45">
        <v>15419.72</v>
      </c>
      <c r="G183" s="45">
        <v>10397</v>
      </c>
      <c r="H183" s="46">
        <v>14858.25</v>
      </c>
      <c r="I183" s="46">
        <v>9117.26</v>
      </c>
      <c r="J183" s="46">
        <v>10400</v>
      </c>
      <c r="K183" s="46">
        <v>10900</v>
      </c>
      <c r="L183" s="46">
        <v>10400</v>
      </c>
      <c r="M183" s="46">
        <v>10400</v>
      </c>
      <c r="N183" s="46">
        <v>10400</v>
      </c>
      <c r="O183" s="46">
        <f>SUM(C183:N183)</f>
        <v>131663.78</v>
      </c>
    </row>
    <row r="184" spans="1:16" ht="15">
      <c r="A184" s="43">
        <v>1212</v>
      </c>
      <c r="B184" s="43" t="s">
        <v>306</v>
      </c>
      <c r="C184" s="46">
        <v>7000</v>
      </c>
      <c r="D184" s="46">
        <v>7000</v>
      </c>
      <c r="E184" s="46">
        <v>7000</v>
      </c>
      <c r="F184" s="45">
        <v>7700</v>
      </c>
      <c r="G184" s="45">
        <v>7700</v>
      </c>
      <c r="H184" s="46">
        <v>7700</v>
      </c>
      <c r="I184" s="46">
        <v>7253.4</v>
      </c>
      <c r="J184" s="46">
        <v>7700</v>
      </c>
      <c r="K184" s="46">
        <v>7700</v>
      </c>
      <c r="L184" s="46">
        <v>7700</v>
      </c>
      <c r="M184" s="46">
        <v>7700</v>
      </c>
      <c r="N184" s="46">
        <v>7700</v>
      </c>
      <c r="O184" s="46">
        <f aca="true" t="shared" si="6" ref="O184:O235">SUM(C184:N184)</f>
        <v>89853.4</v>
      </c>
      <c r="P184" s="49"/>
    </row>
    <row r="185" spans="1:15" ht="15">
      <c r="A185" s="43">
        <v>1564</v>
      </c>
      <c r="B185" s="43" t="s">
        <v>307</v>
      </c>
      <c r="C185" s="46"/>
      <c r="D185" s="46">
        <v>6138</v>
      </c>
      <c r="E185" s="46"/>
      <c r="F185" s="46">
        <v>0</v>
      </c>
      <c r="G185" s="46">
        <v>0</v>
      </c>
      <c r="H185" s="46"/>
      <c r="I185" s="46"/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6"/>
        <v>6138</v>
      </c>
    </row>
    <row r="186" spans="1:16" ht="15">
      <c r="A186" s="43">
        <v>2111</v>
      </c>
      <c r="B186" s="43" t="s">
        <v>231</v>
      </c>
      <c r="C186" s="46">
        <v>89.02</v>
      </c>
      <c r="D186" s="46">
        <v>0</v>
      </c>
      <c r="E186" s="46">
        <v>423.17</v>
      </c>
      <c r="F186" s="45">
        <v>0</v>
      </c>
      <c r="G186" s="45">
        <v>1200.88</v>
      </c>
      <c r="H186" s="46">
        <v>0</v>
      </c>
      <c r="I186" s="46">
        <v>0</v>
      </c>
      <c r="J186" s="46">
        <v>1500</v>
      </c>
      <c r="K186" s="46">
        <v>1500</v>
      </c>
      <c r="L186" s="46">
        <v>1500</v>
      </c>
      <c r="M186" s="46">
        <v>1500</v>
      </c>
      <c r="N186" s="46">
        <v>1500</v>
      </c>
      <c r="O186" s="46">
        <f t="shared" si="6"/>
        <v>9213.07</v>
      </c>
      <c r="P186" s="50"/>
    </row>
    <row r="187" spans="1:15" ht="15">
      <c r="A187" s="43">
        <v>2161</v>
      </c>
      <c r="B187" s="43" t="s">
        <v>232</v>
      </c>
      <c r="C187" s="46">
        <v>23871.06</v>
      </c>
      <c r="D187" s="46">
        <v>9943.18</v>
      </c>
      <c r="E187" s="46">
        <v>9714.42</v>
      </c>
      <c r="F187" s="45">
        <v>16343.52</v>
      </c>
      <c r="G187" s="45">
        <v>12226.9</v>
      </c>
      <c r="H187" s="46">
        <v>8310.95</v>
      </c>
      <c r="I187" s="46">
        <v>19096.08</v>
      </c>
      <c r="J187" s="46">
        <v>9000</v>
      </c>
      <c r="K187" s="46">
        <v>9000</v>
      </c>
      <c r="L187" s="46">
        <v>9000</v>
      </c>
      <c r="M187" s="46">
        <v>9000</v>
      </c>
      <c r="N187" s="46">
        <v>9000</v>
      </c>
      <c r="O187" s="46">
        <f t="shared" si="6"/>
        <v>144506.11</v>
      </c>
    </row>
    <row r="188" spans="1:15" ht="15">
      <c r="A188" s="43">
        <v>2172</v>
      </c>
      <c r="B188" s="43" t="s">
        <v>279</v>
      </c>
      <c r="C188" s="46"/>
      <c r="D188" s="46">
        <v>0</v>
      </c>
      <c r="E188" s="46">
        <v>0</v>
      </c>
      <c r="F188" s="46">
        <v>0</v>
      </c>
      <c r="G188" s="45">
        <v>12</v>
      </c>
      <c r="H188" s="46">
        <v>36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6"/>
        <v>48</v>
      </c>
    </row>
    <row r="189" spans="1:15" ht="15">
      <c r="A189" s="43">
        <v>2213</v>
      </c>
      <c r="B189" s="43" t="s">
        <v>233</v>
      </c>
      <c r="C189" s="46"/>
      <c r="D189" s="46"/>
      <c r="E189" s="46">
        <v>26816.8</v>
      </c>
      <c r="F189" s="46">
        <v>0</v>
      </c>
      <c r="G189" s="46">
        <v>0</v>
      </c>
      <c r="H189" s="46">
        <v>607.4</v>
      </c>
      <c r="I189" s="46">
        <v>266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6"/>
        <v>27690.2</v>
      </c>
    </row>
    <row r="190" spans="1:15" ht="15">
      <c r="A190" s="43">
        <v>2215</v>
      </c>
      <c r="B190" s="43" t="s">
        <v>235</v>
      </c>
      <c r="C190" s="46">
        <v>64.8</v>
      </c>
      <c r="D190" s="46">
        <v>0</v>
      </c>
      <c r="E190" s="46">
        <v>130</v>
      </c>
      <c r="F190" s="45">
        <v>126.9</v>
      </c>
      <c r="G190" s="45">
        <v>65.8</v>
      </c>
      <c r="H190" s="46">
        <v>128.9</v>
      </c>
      <c r="I190" s="46">
        <v>64.5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6"/>
        <v>580.9000000000001</v>
      </c>
    </row>
    <row r="191" spans="1:18" ht="15">
      <c r="A191" s="43">
        <v>2222</v>
      </c>
      <c r="B191" s="43" t="s">
        <v>308</v>
      </c>
      <c r="C191" s="46">
        <v>85566.97</v>
      </c>
      <c r="D191" s="46">
        <v>88027.86</v>
      </c>
      <c r="E191" s="46">
        <v>73947.64</v>
      </c>
      <c r="F191" s="45">
        <v>101578.09</v>
      </c>
      <c r="G191" s="45">
        <v>92295.72</v>
      </c>
      <c r="H191" s="46">
        <v>85149.5</v>
      </c>
      <c r="I191" s="46">
        <v>93721.32</v>
      </c>
      <c r="J191" s="46">
        <v>80564.85</v>
      </c>
      <c r="K191" s="46">
        <v>80564.85</v>
      </c>
      <c r="L191" s="46">
        <v>80564.85</v>
      </c>
      <c r="M191" s="46">
        <v>80564.85</v>
      </c>
      <c r="N191" s="46">
        <v>80564.85</v>
      </c>
      <c r="O191" s="46">
        <f t="shared" si="6"/>
        <v>1023111.35</v>
      </c>
      <c r="R191" s="50"/>
    </row>
    <row r="192" spans="1:18" ht="15">
      <c r="A192" s="43">
        <v>2223</v>
      </c>
      <c r="B192" s="43" t="s">
        <v>309</v>
      </c>
      <c r="C192" s="46">
        <v>51364.55</v>
      </c>
      <c r="D192" s="46">
        <v>43203.72</v>
      </c>
      <c r="E192" s="46">
        <v>44235.9</v>
      </c>
      <c r="F192" s="45">
        <v>55182.5</v>
      </c>
      <c r="G192" s="45">
        <v>66245</v>
      </c>
      <c r="H192" s="46">
        <v>42622.5</v>
      </c>
      <c r="I192" s="46">
        <v>48555</v>
      </c>
      <c r="J192" s="46">
        <v>49956.77</v>
      </c>
      <c r="K192" s="46">
        <v>49956.77</v>
      </c>
      <c r="L192" s="46">
        <v>49956.77</v>
      </c>
      <c r="M192" s="46">
        <v>49956.77</v>
      </c>
      <c r="N192" s="46">
        <v>49956.77</v>
      </c>
      <c r="O192" s="46">
        <f t="shared" si="6"/>
        <v>601193.0200000001</v>
      </c>
      <c r="R192" s="50"/>
    </row>
    <row r="193" spans="1:18" ht="15">
      <c r="A193" s="43">
        <v>2224</v>
      </c>
      <c r="B193" s="43" t="s">
        <v>310</v>
      </c>
      <c r="C193" s="46">
        <v>79000</v>
      </c>
      <c r="D193" s="46">
        <v>50440</v>
      </c>
      <c r="E193" s="46">
        <v>144125</v>
      </c>
      <c r="F193" s="45">
        <v>106000</v>
      </c>
      <c r="G193" s="45">
        <v>112741.5</v>
      </c>
      <c r="H193" s="46">
        <v>119646</v>
      </c>
      <c r="I193" s="46">
        <v>107427.5</v>
      </c>
      <c r="J193" s="46">
        <v>90882.87</v>
      </c>
      <c r="K193" s="46">
        <v>90882.87</v>
      </c>
      <c r="L193" s="46">
        <v>121177.15</v>
      </c>
      <c r="M193" s="46">
        <v>121177.15</v>
      </c>
      <c r="N193" s="46">
        <v>121177.15</v>
      </c>
      <c r="O193" s="46">
        <f t="shared" si="6"/>
        <v>1264677.19</v>
      </c>
      <c r="R193" s="50"/>
    </row>
    <row r="194" spans="1:18" ht="15">
      <c r="A194" s="43">
        <v>2225</v>
      </c>
      <c r="B194" s="43" t="s">
        <v>311</v>
      </c>
      <c r="C194" s="46">
        <v>217508.17</v>
      </c>
      <c r="D194" s="46">
        <v>42184.43</v>
      </c>
      <c r="E194" s="46">
        <v>164414.29</v>
      </c>
      <c r="F194" s="45">
        <v>194853.82</v>
      </c>
      <c r="G194" s="45">
        <v>86690.92</v>
      </c>
      <c r="H194" s="46">
        <v>136945.54</v>
      </c>
      <c r="I194" s="46">
        <v>193494.12</v>
      </c>
      <c r="J194" s="46">
        <v>180000</v>
      </c>
      <c r="K194" s="46">
        <v>180000</v>
      </c>
      <c r="L194" s="46">
        <v>180000</v>
      </c>
      <c r="M194" s="46">
        <v>180000</v>
      </c>
      <c r="N194" s="46">
        <v>180000</v>
      </c>
      <c r="O194" s="46">
        <f t="shared" si="6"/>
        <v>1936091.29</v>
      </c>
      <c r="R194" s="50"/>
    </row>
    <row r="195" spans="1:18" ht="15">
      <c r="A195" s="43">
        <v>2226</v>
      </c>
      <c r="B195" s="43" t="s">
        <v>312</v>
      </c>
      <c r="C195" s="46">
        <v>4890.7</v>
      </c>
      <c r="D195" s="46">
        <v>3688.5</v>
      </c>
      <c r="E195" s="46">
        <v>3080</v>
      </c>
      <c r="F195" s="45">
        <v>3193</v>
      </c>
      <c r="G195" s="45">
        <v>2840</v>
      </c>
      <c r="H195" s="46">
        <v>2824</v>
      </c>
      <c r="I195" s="46">
        <v>4167.5</v>
      </c>
      <c r="J195" s="46">
        <v>2816.07</v>
      </c>
      <c r="K195" s="46">
        <v>2816.07</v>
      </c>
      <c r="L195" s="46">
        <v>2816.07</v>
      </c>
      <c r="M195" s="46">
        <v>2816.07</v>
      </c>
      <c r="N195" s="46">
        <v>2816.07</v>
      </c>
      <c r="O195" s="46">
        <f t="shared" si="6"/>
        <v>38764.05</v>
      </c>
      <c r="R195" s="50"/>
    </row>
    <row r="196" spans="1:15" ht="15">
      <c r="A196" s="43">
        <v>2386</v>
      </c>
      <c r="B196" s="43" t="s">
        <v>313</v>
      </c>
      <c r="C196" s="46">
        <v>73154.5</v>
      </c>
      <c r="D196" s="46">
        <v>99285.78</v>
      </c>
      <c r="E196" s="46">
        <v>302630.87</v>
      </c>
      <c r="F196" s="45">
        <v>177398.17</v>
      </c>
      <c r="G196" s="45">
        <v>183318.87</v>
      </c>
      <c r="H196" s="46">
        <v>172378.54</v>
      </c>
      <c r="I196" s="46">
        <v>132627.39</v>
      </c>
      <c r="J196" s="46">
        <v>121498.50872249999</v>
      </c>
      <c r="K196" s="46">
        <v>124903.79999999999</v>
      </c>
      <c r="L196" s="46">
        <v>122376.87049999999</v>
      </c>
      <c r="M196" s="46">
        <v>98048.99999999999</v>
      </c>
      <c r="N196" s="46">
        <v>100946.99999999999</v>
      </c>
      <c r="O196" s="46">
        <f t="shared" si="6"/>
        <v>1708569.2992225</v>
      </c>
    </row>
    <row r="197" spans="1:15" ht="15">
      <c r="A197" s="43">
        <v>2387</v>
      </c>
      <c r="B197" s="43" t="s">
        <v>314</v>
      </c>
      <c r="C197" s="46"/>
      <c r="D197" s="46"/>
      <c r="E197" s="46"/>
      <c r="F197" s="46">
        <v>0</v>
      </c>
      <c r="G197" s="46">
        <v>0</v>
      </c>
      <c r="H197" s="46"/>
      <c r="I197" s="46"/>
      <c r="J197" s="46">
        <v>0</v>
      </c>
      <c r="K197" s="46">
        <v>0</v>
      </c>
      <c r="L197" s="46">
        <v>0</v>
      </c>
      <c r="M197" s="46">
        <v>0</v>
      </c>
      <c r="N197" s="46">
        <v>10000</v>
      </c>
      <c r="O197" s="46">
        <f t="shared" si="6"/>
        <v>10000</v>
      </c>
    </row>
    <row r="198" spans="1:15" ht="15">
      <c r="A198" s="43">
        <v>2388</v>
      </c>
      <c r="B198" s="43" t="s">
        <v>315</v>
      </c>
      <c r="C198" s="46">
        <v>0</v>
      </c>
      <c r="D198" s="46"/>
      <c r="E198" s="46">
        <v>0</v>
      </c>
      <c r="F198" s="45">
        <v>3110.54</v>
      </c>
      <c r="G198" s="46">
        <v>0</v>
      </c>
      <c r="H198" s="46">
        <v>2549.1</v>
      </c>
      <c r="I198" s="46">
        <v>5358.92</v>
      </c>
      <c r="J198" s="46">
        <v>1646.3279700000005</v>
      </c>
      <c r="K198" s="46">
        <v>3528.5104575000005</v>
      </c>
      <c r="L198" s="46">
        <v>6568.526317500001</v>
      </c>
      <c r="M198" s="46">
        <v>0</v>
      </c>
      <c r="N198" s="46">
        <v>1699.7639400000003</v>
      </c>
      <c r="O198" s="46">
        <f t="shared" si="6"/>
        <v>24461.688685</v>
      </c>
    </row>
    <row r="199" spans="1:15" ht="25.5">
      <c r="A199" s="43">
        <v>2612</v>
      </c>
      <c r="B199" s="43" t="s">
        <v>316</v>
      </c>
      <c r="C199" s="46">
        <v>24901.65</v>
      </c>
      <c r="D199" s="46">
        <v>23670.27</v>
      </c>
      <c r="E199" s="46">
        <v>25503.7</v>
      </c>
      <c r="F199" s="45">
        <v>32349.21</v>
      </c>
      <c r="G199" s="45">
        <v>26192.48</v>
      </c>
      <c r="H199" s="46">
        <v>30968.65</v>
      </c>
      <c r="I199" s="46">
        <v>29096.54</v>
      </c>
      <c r="J199" s="46">
        <v>27442.623521250003</v>
      </c>
      <c r="K199" s="46">
        <v>23916.99555</v>
      </c>
      <c r="L199" s="46">
        <v>22564.29916125</v>
      </c>
      <c r="M199" s="46">
        <v>23368.640163750002</v>
      </c>
      <c r="N199" s="46">
        <v>14952.451736250003</v>
      </c>
      <c r="O199" s="46">
        <f t="shared" si="6"/>
        <v>304927.51013249997</v>
      </c>
    </row>
    <row r="200" spans="1:15" ht="25.5">
      <c r="A200" s="43">
        <v>2712</v>
      </c>
      <c r="B200" s="43" t="s">
        <v>317</v>
      </c>
      <c r="C200" s="46"/>
      <c r="D200" s="46">
        <v>170624.4</v>
      </c>
      <c r="E200" s="46">
        <v>0</v>
      </c>
      <c r="F200" s="46">
        <v>0</v>
      </c>
      <c r="G200" s="46">
        <v>0</v>
      </c>
      <c r="H200" s="46"/>
      <c r="I200" s="46"/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6"/>
        <v>170624.4</v>
      </c>
    </row>
    <row r="201" spans="1:15" ht="15">
      <c r="A201" s="43">
        <v>3111</v>
      </c>
      <c r="B201" s="43" t="s">
        <v>318</v>
      </c>
      <c r="C201" s="46">
        <v>79733</v>
      </c>
      <c r="D201" s="46">
        <v>73471</v>
      </c>
      <c r="E201" s="46">
        <v>67642</v>
      </c>
      <c r="F201" s="45">
        <v>80961</v>
      </c>
      <c r="G201" s="45">
        <v>93734</v>
      </c>
      <c r="H201" s="46">
        <v>82141</v>
      </c>
      <c r="I201" s="46">
        <v>78031</v>
      </c>
      <c r="J201" s="46">
        <v>92075.17725000001</v>
      </c>
      <c r="K201" s="46">
        <v>89629.115625</v>
      </c>
      <c r="L201" s="46">
        <v>87393.74175</v>
      </c>
      <c r="M201" s="46">
        <v>85423.96012500001</v>
      </c>
      <c r="N201" s="46">
        <v>78360.793875</v>
      </c>
      <c r="O201" s="46">
        <f t="shared" si="6"/>
        <v>988595.7886249999</v>
      </c>
    </row>
    <row r="202" spans="1:15" ht="15">
      <c r="A202" s="45">
        <v>3162</v>
      </c>
      <c r="B202" s="45" t="s">
        <v>319</v>
      </c>
      <c r="C202" s="46"/>
      <c r="D202" s="46"/>
      <c r="E202" s="46"/>
      <c r="F202" s="45"/>
      <c r="G202" s="45"/>
      <c r="H202" s="46">
        <v>7740</v>
      </c>
      <c r="I202" s="46"/>
      <c r="J202" s="46"/>
      <c r="K202" s="46"/>
      <c r="L202" s="46"/>
      <c r="M202" s="46"/>
      <c r="N202" s="46"/>
      <c r="O202" s="46">
        <f t="shared" si="6"/>
        <v>7740</v>
      </c>
    </row>
    <row r="203" spans="1:15" ht="25.5">
      <c r="A203" s="43">
        <v>3261</v>
      </c>
      <c r="B203" s="43" t="s">
        <v>320</v>
      </c>
      <c r="C203" s="46">
        <v>0</v>
      </c>
      <c r="D203" s="46"/>
      <c r="E203" s="46">
        <v>0</v>
      </c>
      <c r="F203" s="46">
        <v>0</v>
      </c>
      <c r="G203" s="46">
        <v>0</v>
      </c>
      <c r="H203" s="46"/>
      <c r="I203" s="46"/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6"/>
        <v>0</v>
      </c>
    </row>
    <row r="204" spans="1:15" ht="15">
      <c r="A204" s="43">
        <v>3273</v>
      </c>
      <c r="B204" s="43" t="s">
        <v>321</v>
      </c>
      <c r="C204" s="46"/>
      <c r="D204" s="46">
        <v>850</v>
      </c>
      <c r="E204" s="46"/>
      <c r="F204" s="46">
        <v>0</v>
      </c>
      <c r="G204" s="46">
        <v>0</v>
      </c>
      <c r="H204" s="46">
        <v>20201.23</v>
      </c>
      <c r="I204" s="46">
        <v>0</v>
      </c>
      <c r="J204" s="46">
        <v>20306</v>
      </c>
      <c r="K204" s="46">
        <v>5788.125</v>
      </c>
      <c r="L204" s="46">
        <v>0</v>
      </c>
      <c r="M204" s="46">
        <v>0</v>
      </c>
      <c r="N204" s="46">
        <v>0</v>
      </c>
      <c r="O204" s="46">
        <f t="shared" si="6"/>
        <v>47145.354999999996</v>
      </c>
    </row>
    <row r="205" spans="1:15" ht="15">
      <c r="A205" s="43">
        <v>3341</v>
      </c>
      <c r="B205" s="43" t="s">
        <v>252</v>
      </c>
      <c r="C205" s="46">
        <v>4060</v>
      </c>
      <c r="D205" s="46">
        <v>8060</v>
      </c>
      <c r="E205" s="46">
        <v>8060</v>
      </c>
      <c r="F205" s="45">
        <v>8060</v>
      </c>
      <c r="G205" s="45">
        <v>8060</v>
      </c>
      <c r="H205" s="46">
        <v>8060</v>
      </c>
      <c r="I205" s="46">
        <v>8060</v>
      </c>
      <c r="J205" s="46">
        <v>10550</v>
      </c>
      <c r="K205" s="46">
        <v>8060</v>
      </c>
      <c r="L205" s="46">
        <v>8060</v>
      </c>
      <c r="M205" s="46">
        <v>8060</v>
      </c>
      <c r="N205" s="46">
        <v>8060</v>
      </c>
      <c r="O205" s="46">
        <f t="shared" si="6"/>
        <v>95210</v>
      </c>
    </row>
    <row r="206" spans="1:15" ht="15">
      <c r="A206" s="43">
        <v>3381</v>
      </c>
      <c r="B206" s="43" t="s">
        <v>322</v>
      </c>
      <c r="C206" s="46"/>
      <c r="D206" s="46"/>
      <c r="E206" s="46"/>
      <c r="F206" s="46">
        <v>0</v>
      </c>
      <c r="G206" s="46">
        <v>0</v>
      </c>
      <c r="H206" s="46"/>
      <c r="I206" s="46"/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6"/>
        <v>0</v>
      </c>
    </row>
    <row r="207" spans="1:15" ht="25.5">
      <c r="A207" s="43">
        <v>3441</v>
      </c>
      <c r="B207" s="43" t="s">
        <v>323</v>
      </c>
      <c r="C207" s="46">
        <v>21376.75</v>
      </c>
      <c r="D207" s="46"/>
      <c r="E207" s="46">
        <v>13050.15</v>
      </c>
      <c r="F207" s="45">
        <v>26320</v>
      </c>
      <c r="G207" s="46">
        <v>0</v>
      </c>
      <c r="H207" s="46">
        <v>83955.73</v>
      </c>
      <c r="I207" s="46">
        <v>97732.71</v>
      </c>
      <c r="J207" s="46">
        <v>23505.98079375</v>
      </c>
      <c r="K207" s="46">
        <v>7293.74365125</v>
      </c>
      <c r="L207" s="46">
        <v>0</v>
      </c>
      <c r="M207" s="46">
        <v>29157.702840000005</v>
      </c>
      <c r="N207" s="46">
        <v>0</v>
      </c>
      <c r="O207" s="46">
        <f t="shared" si="6"/>
        <v>302392.767285</v>
      </c>
    </row>
    <row r="208" spans="1:15" ht="15">
      <c r="A208" s="43">
        <v>3471</v>
      </c>
      <c r="B208" s="43" t="s">
        <v>260</v>
      </c>
      <c r="C208" s="46"/>
      <c r="D208" s="46">
        <v>0</v>
      </c>
      <c r="E208" s="46">
        <v>169.55</v>
      </c>
      <c r="F208" s="45">
        <v>464</v>
      </c>
      <c r="G208" s="46">
        <v>0</v>
      </c>
      <c r="H208" s="46">
        <v>0</v>
      </c>
      <c r="I208" s="46"/>
      <c r="J208" s="46">
        <v>306.77062500000005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6"/>
        <v>940.3206250000001</v>
      </c>
    </row>
    <row r="209" spans="1:15" ht="25.5">
      <c r="A209" s="43">
        <v>3511</v>
      </c>
      <c r="B209" s="43" t="s">
        <v>261</v>
      </c>
      <c r="C209" s="46">
        <v>16468.09</v>
      </c>
      <c r="D209" s="46">
        <v>38855.33</v>
      </c>
      <c r="E209" s="46">
        <v>22629.48</v>
      </c>
      <c r="F209" s="45">
        <v>170.75</v>
      </c>
      <c r="G209" s="45">
        <v>1705.35</v>
      </c>
      <c r="H209" s="46">
        <v>4420.75</v>
      </c>
      <c r="I209" s="46">
        <v>1180.79</v>
      </c>
      <c r="J209" s="46">
        <v>16756.17</v>
      </c>
      <c r="K209" s="46">
        <v>16756.17</v>
      </c>
      <c r="L209" s="46">
        <v>16756.17</v>
      </c>
      <c r="M209" s="46">
        <v>16756.17</v>
      </c>
      <c r="N209" s="46">
        <v>16756.17</v>
      </c>
      <c r="O209" s="46">
        <f t="shared" si="6"/>
        <v>169211.38999999996</v>
      </c>
    </row>
    <row r="210" spans="1:15" ht="15">
      <c r="A210" s="43">
        <v>3514</v>
      </c>
      <c r="B210" s="43" t="s">
        <v>324</v>
      </c>
      <c r="C210" s="46">
        <v>36586.43</v>
      </c>
      <c r="D210" s="46">
        <v>41918.84</v>
      </c>
      <c r="E210" s="46">
        <v>32489.56</v>
      </c>
      <c r="F210" s="45">
        <v>36832.17</v>
      </c>
      <c r="G210" s="45">
        <v>37644.42</v>
      </c>
      <c r="H210" s="46">
        <v>51453.05</v>
      </c>
      <c r="I210" s="46">
        <v>34883.39</v>
      </c>
      <c r="J210" s="46">
        <v>41181.89</v>
      </c>
      <c r="K210" s="46">
        <v>41181.89</v>
      </c>
      <c r="L210" s="46">
        <v>41181.89</v>
      </c>
      <c r="M210" s="46">
        <v>41181.89</v>
      </c>
      <c r="N210" s="46">
        <v>41181.89</v>
      </c>
      <c r="O210" s="46">
        <f t="shared" si="6"/>
        <v>477717.31000000006</v>
      </c>
    </row>
    <row r="211" spans="1:15" ht="25.5">
      <c r="A211" s="43">
        <v>3521</v>
      </c>
      <c r="B211" s="43" t="s">
        <v>287</v>
      </c>
      <c r="C211" s="46"/>
      <c r="D211" s="46"/>
      <c r="E211" s="46"/>
      <c r="F211" s="46">
        <v>0</v>
      </c>
      <c r="G211" s="46">
        <v>0</v>
      </c>
      <c r="H211" s="46"/>
      <c r="I211" s="46"/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6"/>
        <v>0</v>
      </c>
    </row>
    <row r="212" spans="1:16" ht="25.5">
      <c r="A212" s="43">
        <v>3551</v>
      </c>
      <c r="B212" s="43" t="s">
        <v>325</v>
      </c>
      <c r="C212" s="46">
        <v>3424.5</v>
      </c>
      <c r="D212" s="46">
        <v>7969.2</v>
      </c>
      <c r="E212" s="46">
        <v>21523.51</v>
      </c>
      <c r="F212" s="45">
        <v>4400.37</v>
      </c>
      <c r="G212" s="45">
        <v>1898.59</v>
      </c>
      <c r="H212" s="46">
        <v>13167.92</v>
      </c>
      <c r="I212" s="46">
        <v>8511.24</v>
      </c>
      <c r="J212" s="46">
        <v>7437.82</v>
      </c>
      <c r="K212" s="46">
        <v>7437.82</v>
      </c>
      <c r="L212" s="46">
        <v>7437.82</v>
      </c>
      <c r="M212" s="46">
        <v>7437.82</v>
      </c>
      <c r="N212" s="46">
        <v>7437.82</v>
      </c>
      <c r="O212" s="46">
        <f t="shared" si="6"/>
        <v>98084.43000000002</v>
      </c>
      <c r="P212" s="46"/>
    </row>
    <row r="213" spans="1:15" ht="25.5">
      <c r="A213" s="43">
        <v>3571</v>
      </c>
      <c r="B213" s="43" t="s">
        <v>287</v>
      </c>
      <c r="C213" s="46">
        <v>215.6</v>
      </c>
      <c r="D213" s="46">
        <v>1873.96</v>
      </c>
      <c r="E213" s="46">
        <v>31349.8</v>
      </c>
      <c r="F213" s="45">
        <v>23855.46</v>
      </c>
      <c r="G213" s="45">
        <v>4516</v>
      </c>
      <c r="H213" s="46">
        <v>8684.9</v>
      </c>
      <c r="I213" s="46">
        <v>9430.8</v>
      </c>
      <c r="J213" s="46">
        <v>12420.53</v>
      </c>
      <c r="K213" s="46">
        <v>12420.53</v>
      </c>
      <c r="L213" s="46">
        <v>12420.53</v>
      </c>
      <c r="M213" s="46">
        <v>12420.53</v>
      </c>
      <c r="N213" s="46">
        <v>12420.53</v>
      </c>
      <c r="O213" s="46">
        <f t="shared" si="6"/>
        <v>142029.17</v>
      </c>
    </row>
    <row r="214" spans="1:15" ht="15">
      <c r="A214" s="43">
        <v>3622</v>
      </c>
      <c r="B214" s="43" t="s">
        <v>326</v>
      </c>
      <c r="C214" s="46">
        <v>6371.84</v>
      </c>
      <c r="D214" s="46">
        <v>5358.26</v>
      </c>
      <c r="E214" s="46">
        <v>79799.81</v>
      </c>
      <c r="F214" s="45">
        <v>5935.85</v>
      </c>
      <c r="G214" s="46">
        <v>0</v>
      </c>
      <c r="H214" s="46">
        <v>69322.74</v>
      </c>
      <c r="I214" s="46">
        <v>879.5</v>
      </c>
      <c r="J214" s="46">
        <f>5000+3732+746.4</f>
        <v>9478.4</v>
      </c>
      <c r="K214" s="46">
        <f>5000+3732+746.4</f>
        <v>9478.4</v>
      </c>
      <c r="L214" s="46">
        <f>5000+3732+746.4</f>
        <v>9478.4</v>
      </c>
      <c r="M214" s="46">
        <f>5000+3732+746.4</f>
        <v>9478.4</v>
      </c>
      <c r="N214" s="46">
        <f>5000+3732+746.4</f>
        <v>9478.4</v>
      </c>
      <c r="O214" s="46">
        <f t="shared" si="6"/>
        <v>215059.99999999997</v>
      </c>
    </row>
    <row r="215" spans="1:15" ht="15">
      <c r="A215" s="43">
        <v>3623</v>
      </c>
      <c r="B215" s="43" t="s">
        <v>327</v>
      </c>
      <c r="C215" s="46">
        <v>14320.2</v>
      </c>
      <c r="D215" s="46">
        <v>0</v>
      </c>
      <c r="E215" s="46">
        <v>35264</v>
      </c>
      <c r="F215" s="46">
        <v>0</v>
      </c>
      <c r="G215" s="45">
        <v>6942.6</v>
      </c>
      <c r="H215" s="46">
        <v>0</v>
      </c>
      <c r="I215" s="46">
        <v>20763.99</v>
      </c>
      <c r="J215" s="46">
        <v>20000</v>
      </c>
      <c r="K215" s="46">
        <v>20000</v>
      </c>
      <c r="L215" s="46">
        <v>20000</v>
      </c>
      <c r="M215" s="46">
        <v>20000</v>
      </c>
      <c r="N215" s="46">
        <v>20000</v>
      </c>
      <c r="O215" s="46">
        <f t="shared" si="6"/>
        <v>177290.78999999998</v>
      </c>
    </row>
    <row r="216" spans="1:16" ht="15">
      <c r="A216" s="43">
        <v>3624</v>
      </c>
      <c r="B216" s="43" t="s">
        <v>328</v>
      </c>
      <c r="C216" s="46">
        <v>29427.75</v>
      </c>
      <c r="D216" s="46">
        <v>135263.81</v>
      </c>
      <c r="E216" s="46">
        <v>167070.13</v>
      </c>
      <c r="F216" s="45">
        <v>50130.75</v>
      </c>
      <c r="G216" s="45">
        <v>198785.87</v>
      </c>
      <c r="H216" s="46">
        <v>116652.81</v>
      </c>
      <c r="I216" s="46">
        <v>127500.6</v>
      </c>
      <c r="J216" s="46">
        <v>100000</v>
      </c>
      <c r="K216" s="46">
        <v>100000</v>
      </c>
      <c r="L216" s="46">
        <v>100000</v>
      </c>
      <c r="M216" s="46">
        <v>100000</v>
      </c>
      <c r="N216" s="46">
        <v>100000</v>
      </c>
      <c r="O216" s="46">
        <f t="shared" si="6"/>
        <v>1324831.7200000002</v>
      </c>
      <c r="P216" s="46"/>
    </row>
    <row r="217" spans="1:15" ht="15">
      <c r="A217" s="43">
        <v>3625</v>
      </c>
      <c r="B217" s="43" t="s">
        <v>329</v>
      </c>
      <c r="C217" s="46">
        <v>0</v>
      </c>
      <c r="D217" s="46">
        <v>17400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10000</v>
      </c>
      <c r="K217" s="46">
        <v>10000</v>
      </c>
      <c r="L217" s="46">
        <v>10000</v>
      </c>
      <c r="M217" s="46">
        <v>10000</v>
      </c>
      <c r="N217" s="46">
        <v>10000</v>
      </c>
      <c r="O217" s="46">
        <f t="shared" si="6"/>
        <v>67400</v>
      </c>
    </row>
    <row r="218" spans="1:15" ht="15">
      <c r="A218" s="43">
        <v>3814</v>
      </c>
      <c r="B218" s="43" t="s">
        <v>330</v>
      </c>
      <c r="C218" s="46">
        <v>46400</v>
      </c>
      <c r="D218" s="46">
        <v>38136</v>
      </c>
      <c r="E218" s="46">
        <v>53122.48</v>
      </c>
      <c r="F218" s="45">
        <v>62735.53</v>
      </c>
      <c r="G218" s="45">
        <v>158545.23</v>
      </c>
      <c r="H218" s="46">
        <v>141443.76</v>
      </c>
      <c r="I218" s="46">
        <v>0</v>
      </c>
      <c r="J218" s="46">
        <v>14400</v>
      </c>
      <c r="K218" s="46">
        <f>14400+18000+50000</f>
        <v>82400</v>
      </c>
      <c r="L218" s="46">
        <v>14400</v>
      </c>
      <c r="M218" s="46">
        <f>14400+100000</f>
        <v>114400</v>
      </c>
      <c r="N218" s="46">
        <v>14400</v>
      </c>
      <c r="O218" s="46">
        <f t="shared" si="6"/>
        <v>740383</v>
      </c>
    </row>
    <row r="219" spans="1:15" ht="15">
      <c r="A219" s="43">
        <v>3815</v>
      </c>
      <c r="B219" s="43" t="s">
        <v>331</v>
      </c>
      <c r="C219" s="46">
        <v>1205</v>
      </c>
      <c r="D219" s="46">
        <v>2039.43</v>
      </c>
      <c r="E219" s="46">
        <v>1202</v>
      </c>
      <c r="F219" s="45">
        <v>324</v>
      </c>
      <c r="G219" s="45">
        <v>926.8</v>
      </c>
      <c r="H219" s="46">
        <v>1262.55</v>
      </c>
      <c r="I219" s="46">
        <v>687.44</v>
      </c>
      <c r="J219" s="46">
        <v>6058.56</v>
      </c>
      <c r="K219" s="46">
        <v>6058.56</v>
      </c>
      <c r="L219" s="46">
        <v>6058.56</v>
      </c>
      <c r="M219" s="46">
        <v>6058.56</v>
      </c>
      <c r="N219" s="46">
        <v>6059</v>
      </c>
      <c r="O219" s="46">
        <f t="shared" si="6"/>
        <v>37940.46000000001</v>
      </c>
    </row>
    <row r="220" spans="1:15" ht="15">
      <c r="A220" s="43">
        <v>3854</v>
      </c>
      <c r="B220" s="43" t="s">
        <v>332</v>
      </c>
      <c r="C220" s="46">
        <v>0</v>
      </c>
      <c r="D220" s="46">
        <v>0</v>
      </c>
      <c r="E220" s="46">
        <v>0</v>
      </c>
      <c r="F220" s="45">
        <v>4260.69</v>
      </c>
      <c r="G220" s="45">
        <v>45</v>
      </c>
      <c r="H220" s="46">
        <v>29</v>
      </c>
      <c r="I220" s="46">
        <v>0</v>
      </c>
      <c r="J220" s="46">
        <v>500</v>
      </c>
      <c r="K220" s="46">
        <v>500</v>
      </c>
      <c r="L220" s="46">
        <v>500</v>
      </c>
      <c r="M220" s="46">
        <v>500</v>
      </c>
      <c r="N220" s="46">
        <v>500</v>
      </c>
      <c r="O220" s="46">
        <f t="shared" si="6"/>
        <v>6834.69</v>
      </c>
    </row>
    <row r="221" spans="1:15" ht="15">
      <c r="A221" s="43">
        <v>3855</v>
      </c>
      <c r="B221" s="43" t="s">
        <v>333</v>
      </c>
      <c r="C221" s="46">
        <v>0</v>
      </c>
      <c r="D221" s="46">
        <v>600</v>
      </c>
      <c r="E221" s="46">
        <v>780.2</v>
      </c>
      <c r="F221" s="46">
        <v>0</v>
      </c>
      <c r="G221" s="46">
        <v>0</v>
      </c>
      <c r="H221" s="46">
        <v>0</v>
      </c>
      <c r="I221" s="46">
        <v>0</v>
      </c>
      <c r="J221" s="46">
        <v>250</v>
      </c>
      <c r="K221" s="46">
        <v>250</v>
      </c>
      <c r="L221" s="46">
        <v>250</v>
      </c>
      <c r="M221" s="46">
        <v>250</v>
      </c>
      <c r="N221" s="46">
        <v>250</v>
      </c>
      <c r="O221" s="46">
        <f t="shared" si="6"/>
        <v>2630.2</v>
      </c>
    </row>
    <row r="222" spans="1:15" ht="15">
      <c r="A222" s="43">
        <v>3857</v>
      </c>
      <c r="B222" s="43" t="s">
        <v>271</v>
      </c>
      <c r="C222" s="46">
        <v>0</v>
      </c>
      <c r="D222" s="46">
        <v>58</v>
      </c>
      <c r="E222" s="46"/>
      <c r="F222" s="46">
        <v>0</v>
      </c>
      <c r="G222" s="46">
        <v>0</v>
      </c>
      <c r="H222" s="46">
        <v>460</v>
      </c>
      <c r="I222" s="46"/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6"/>
        <v>518</v>
      </c>
    </row>
    <row r="223" spans="1:15" ht="15">
      <c r="A223" s="43">
        <v>3858</v>
      </c>
      <c r="B223" s="43" t="s">
        <v>272</v>
      </c>
      <c r="C223" s="46"/>
      <c r="D223" s="46"/>
      <c r="E223" s="46">
        <v>0</v>
      </c>
      <c r="F223" s="46">
        <v>0</v>
      </c>
      <c r="G223" s="46">
        <v>0</v>
      </c>
      <c r="H223" s="46"/>
      <c r="I223" s="46">
        <v>0</v>
      </c>
      <c r="J223" s="46">
        <v>141.23025</v>
      </c>
      <c r="K223" s="46">
        <v>173.64375</v>
      </c>
      <c r="L223" s="46">
        <v>173.64375</v>
      </c>
      <c r="M223" s="46">
        <v>23.152500000000003</v>
      </c>
      <c r="N223" s="46">
        <v>0</v>
      </c>
      <c r="O223" s="46">
        <f t="shared" si="6"/>
        <v>511.67025</v>
      </c>
    </row>
    <row r="224" spans="1:15" ht="15">
      <c r="A224" s="43">
        <v>3923</v>
      </c>
      <c r="B224" s="43" t="s">
        <v>334</v>
      </c>
      <c r="C224" s="46"/>
      <c r="D224" s="46">
        <v>0</v>
      </c>
      <c r="E224" s="46">
        <v>650.6</v>
      </c>
      <c r="F224" s="45">
        <v>4748</v>
      </c>
      <c r="G224" s="46">
        <v>325.3</v>
      </c>
      <c r="H224" s="46">
        <v>325.3</v>
      </c>
      <c r="I224" s="46"/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6"/>
        <v>6049.200000000001</v>
      </c>
    </row>
    <row r="225" spans="1:15" ht="15">
      <c r="A225" s="43">
        <v>3924</v>
      </c>
      <c r="B225" s="43" t="s">
        <v>335</v>
      </c>
      <c r="C225" s="46"/>
      <c r="D225" s="46"/>
      <c r="E225" s="46">
        <v>0</v>
      </c>
      <c r="F225" s="45">
        <v>15447.48</v>
      </c>
      <c r="G225" s="46">
        <v>0</v>
      </c>
      <c r="H225" s="46">
        <v>-7723.74</v>
      </c>
      <c r="I225" s="46"/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6"/>
        <v>7723.74</v>
      </c>
    </row>
    <row r="226" spans="1:15" ht="15">
      <c r="A226" s="43">
        <v>3981</v>
      </c>
      <c r="B226" s="43" t="s">
        <v>336</v>
      </c>
      <c r="C226" s="46">
        <v>40764</v>
      </c>
      <c r="D226" s="46">
        <v>20781</v>
      </c>
      <c r="E226" s="46">
        <v>25026</v>
      </c>
      <c r="F226" s="45">
        <v>24232</v>
      </c>
      <c r="G226" s="45">
        <v>21982</v>
      </c>
      <c r="H226" s="46">
        <v>26941</v>
      </c>
      <c r="I226" s="46">
        <v>19290</v>
      </c>
      <c r="J226" s="46">
        <v>23077.254375000004</v>
      </c>
      <c r="K226" s="46">
        <v>18008.0145</v>
      </c>
      <c r="L226" s="46">
        <v>24421.257</v>
      </c>
      <c r="M226" s="46">
        <v>20083.636125000005</v>
      </c>
      <c r="N226" s="46">
        <v>19591.645500000002</v>
      </c>
      <c r="O226" s="46">
        <f t="shared" si="6"/>
        <v>284197.8075</v>
      </c>
    </row>
    <row r="227" spans="1:15" ht="15">
      <c r="A227" s="43">
        <v>3993</v>
      </c>
      <c r="B227" s="43" t="s">
        <v>337</v>
      </c>
      <c r="C227" s="46">
        <v>3069.36</v>
      </c>
      <c r="D227" s="46">
        <v>3006.72</v>
      </c>
      <c r="E227" s="46">
        <v>3069.36</v>
      </c>
      <c r="F227" s="45">
        <v>3069.36</v>
      </c>
      <c r="G227" s="45">
        <v>4572.72</v>
      </c>
      <c r="H227" s="46">
        <v>4510.08</v>
      </c>
      <c r="I227" s="46">
        <v>2414.36</v>
      </c>
      <c r="J227" s="46">
        <v>3069.36</v>
      </c>
      <c r="K227" s="46">
        <v>6192.900000000001</v>
      </c>
      <c r="L227" s="46">
        <v>3069.36</v>
      </c>
      <c r="M227" s="46">
        <v>6192.900000000001</v>
      </c>
      <c r="N227" s="46">
        <v>6192.900000000001</v>
      </c>
      <c r="O227" s="46">
        <f t="shared" si="6"/>
        <v>48429.380000000005</v>
      </c>
    </row>
    <row r="228" spans="1:15" ht="25.5">
      <c r="A228" s="43">
        <v>5671</v>
      </c>
      <c r="B228" s="43" t="s">
        <v>294</v>
      </c>
      <c r="C228" s="46"/>
      <c r="D228" s="46"/>
      <c r="E228" s="46">
        <v>7995.99</v>
      </c>
      <c r="F228" s="45">
        <v>53349.44</v>
      </c>
      <c r="G228" s="46">
        <v>0</v>
      </c>
      <c r="H228" s="46"/>
      <c r="I228" s="46"/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6"/>
        <v>61345.43</v>
      </c>
    </row>
    <row r="229" spans="1:15" ht="15">
      <c r="A229" s="43">
        <v>6122</v>
      </c>
      <c r="B229" s="43" t="s">
        <v>338</v>
      </c>
      <c r="C229" s="46"/>
      <c r="D229" s="46"/>
      <c r="E229" s="46"/>
      <c r="F229" s="46">
        <v>0</v>
      </c>
      <c r="G229" s="46">
        <v>0</v>
      </c>
      <c r="H229" s="46"/>
      <c r="I229" s="46"/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6"/>
        <v>0</v>
      </c>
    </row>
    <row r="230" spans="1:15" ht="15">
      <c r="A230" s="43">
        <v>6123</v>
      </c>
      <c r="B230" s="43" t="s">
        <v>339</v>
      </c>
      <c r="C230" s="46"/>
      <c r="D230" s="46"/>
      <c r="E230" s="46"/>
      <c r="F230" s="46">
        <v>0</v>
      </c>
      <c r="G230" s="46">
        <v>0</v>
      </c>
      <c r="H230" s="46"/>
      <c r="I230" s="46"/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6"/>
        <v>0</v>
      </c>
    </row>
    <row r="231" spans="1:15" ht="15">
      <c r="A231" s="43">
        <v>5110</v>
      </c>
      <c r="B231" s="43" t="s">
        <v>340</v>
      </c>
      <c r="C231" s="46"/>
      <c r="D231" s="46">
        <v>20435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>
        <f t="shared" si="6"/>
        <v>20435</v>
      </c>
    </row>
    <row r="232" spans="1:15" ht="15">
      <c r="A232" s="43">
        <v>5152</v>
      </c>
      <c r="B232" s="43" t="s">
        <v>341</v>
      </c>
      <c r="C232" s="46">
        <v>0</v>
      </c>
      <c r="D232" s="46"/>
      <c r="E232" s="46"/>
      <c r="F232" s="46">
        <v>0</v>
      </c>
      <c r="G232" s="46"/>
      <c r="H232" s="46">
        <v>0</v>
      </c>
      <c r="I232" s="46"/>
      <c r="J232" s="46"/>
      <c r="K232" s="46"/>
      <c r="L232" s="46"/>
      <c r="M232" s="46"/>
      <c r="N232" s="46"/>
      <c r="O232" s="46">
        <f t="shared" si="6"/>
        <v>0</v>
      </c>
    </row>
    <row r="233" spans="1:15" ht="15">
      <c r="A233" s="43"/>
      <c r="B233" s="43" t="s">
        <v>342</v>
      </c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>
        <f t="shared" si="6"/>
        <v>0</v>
      </c>
    </row>
    <row r="234" spans="1:15" ht="15">
      <c r="A234" s="43"/>
      <c r="B234" s="43" t="s">
        <v>343</v>
      </c>
      <c r="C234" s="46">
        <v>0</v>
      </c>
      <c r="D234" s="46"/>
      <c r="E234" s="46"/>
      <c r="F234" s="46">
        <v>0</v>
      </c>
      <c r="G234" s="46">
        <v>0</v>
      </c>
      <c r="H234" s="46"/>
      <c r="I234" s="46"/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6"/>
        <v>0</v>
      </c>
    </row>
    <row r="235" spans="1:15" ht="15">
      <c r="A235" s="43"/>
      <c r="B235" s="43" t="s">
        <v>344</v>
      </c>
      <c r="C235" s="46"/>
      <c r="D235" s="46">
        <v>77301.28</v>
      </c>
      <c r="E235" s="46"/>
      <c r="F235" s="46">
        <v>0</v>
      </c>
      <c r="G235" s="45">
        <v>1317922.36</v>
      </c>
      <c r="H235" s="46">
        <v>0</v>
      </c>
      <c r="I235" s="46">
        <v>77301.29</v>
      </c>
      <c r="J235" s="46">
        <v>210000</v>
      </c>
      <c r="K235" s="46">
        <v>210000</v>
      </c>
      <c r="L235" s="46">
        <v>210000</v>
      </c>
      <c r="M235" s="46">
        <v>210000</v>
      </c>
      <c r="N235" s="46">
        <v>210000</v>
      </c>
      <c r="O235" s="46">
        <f t="shared" si="6"/>
        <v>2522524.93</v>
      </c>
    </row>
    <row r="236" spans="1:16" ht="38.25">
      <c r="A236" s="43" t="s">
        <v>345</v>
      </c>
      <c r="B236" s="43" t="s">
        <v>304</v>
      </c>
      <c r="C236" s="44">
        <f aca="true" t="shared" si="7" ref="C236:N236">SUM(C183:C235)</f>
        <v>878879.6399999999</v>
      </c>
      <c r="D236" s="44">
        <f t="shared" si="7"/>
        <v>1048100.67</v>
      </c>
      <c r="E236" s="44">
        <f t="shared" si="7"/>
        <v>1383725.5600000003</v>
      </c>
      <c r="F236" s="44">
        <f>SUM(F183:F235)</f>
        <v>1118552.32</v>
      </c>
      <c r="G236" s="44">
        <f>SUM(G183:G235)</f>
        <v>2459533.31</v>
      </c>
      <c r="H236" s="44">
        <f>SUM(H183:H235)</f>
        <v>1257773.4100000004</v>
      </c>
      <c r="I236" s="44">
        <f>SUM(I183:I235)</f>
        <v>1136912.6400000004</v>
      </c>
      <c r="J236" s="44">
        <f t="shared" si="7"/>
        <v>1204923.1635075002</v>
      </c>
      <c r="K236" s="44">
        <f t="shared" si="7"/>
        <v>1237298.7785337502</v>
      </c>
      <c r="L236" s="44">
        <f t="shared" si="7"/>
        <v>1186225.9084787504</v>
      </c>
      <c r="M236" s="44">
        <f t="shared" si="7"/>
        <v>1281957.20175375</v>
      </c>
      <c r="N236" s="44">
        <f t="shared" si="7"/>
        <v>1151403.2050512498</v>
      </c>
      <c r="O236" s="44">
        <f>SUM(O183:O235)</f>
        <v>15345285.807325</v>
      </c>
      <c r="P236" s="44"/>
    </row>
    <row r="237" spans="1:15" ht="15">
      <c r="A237" s="41"/>
      <c r="C237" s="46"/>
      <c r="D237" s="46"/>
      <c r="E237" s="46"/>
      <c r="J237" s="46"/>
      <c r="K237" s="46"/>
      <c r="L237" s="46"/>
      <c r="M237" s="46"/>
      <c r="N237" s="46"/>
      <c r="O237" s="46"/>
    </row>
    <row r="238" spans="1:15" ht="15">
      <c r="A238" s="40">
        <v>500</v>
      </c>
      <c r="B238" s="40" t="s">
        <v>346</v>
      </c>
      <c r="C238" s="47"/>
      <c r="D238" s="47"/>
      <c r="E238" s="47"/>
      <c r="F238" s="41"/>
      <c r="G238" s="41"/>
      <c r="H238" s="41"/>
      <c r="I238" s="41"/>
      <c r="J238" s="46"/>
      <c r="K238" s="46"/>
      <c r="L238" s="46"/>
      <c r="M238" s="46"/>
      <c r="N238" s="46"/>
      <c r="O238" s="46"/>
    </row>
    <row r="239" spans="1:15" ht="15">
      <c r="A239" s="43">
        <v>1131</v>
      </c>
      <c r="B239" s="43" t="s">
        <v>210</v>
      </c>
      <c r="C239" s="46">
        <v>137002.57</v>
      </c>
      <c r="D239" s="46">
        <v>184805.81</v>
      </c>
      <c r="E239" s="46">
        <v>148359.82</v>
      </c>
      <c r="F239" s="45">
        <v>147789.99</v>
      </c>
      <c r="G239" s="45">
        <v>187426.1</v>
      </c>
      <c r="H239" s="46">
        <v>150043.96</v>
      </c>
      <c r="I239" s="46">
        <v>144092.84</v>
      </c>
      <c r="J239" s="46">
        <v>169963.92637875004</v>
      </c>
      <c r="K239" s="46">
        <v>211719.22860375</v>
      </c>
      <c r="L239" s="46">
        <v>163280.73730500002</v>
      </c>
      <c r="M239" s="46">
        <v>171137.7234</v>
      </c>
      <c r="N239" s="46">
        <v>212143.97279250002</v>
      </c>
      <c r="O239" s="46">
        <f>SUM(C239:N239)</f>
        <v>2027766.6784799998</v>
      </c>
    </row>
    <row r="240" spans="1:15" ht="15">
      <c r="A240" s="43">
        <v>1311</v>
      </c>
      <c r="B240" s="43" t="s">
        <v>212</v>
      </c>
      <c r="C240" s="46">
        <v>0</v>
      </c>
      <c r="D240" s="46">
        <v>0</v>
      </c>
      <c r="E240" s="46">
        <v>0</v>
      </c>
      <c r="F240" s="45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aca="true" t="shared" si="8" ref="O240:O265">SUM(C240:N240)</f>
        <v>0</v>
      </c>
    </row>
    <row r="241" spans="1:15" ht="15">
      <c r="A241" s="43">
        <v>1322</v>
      </c>
      <c r="B241" s="43" t="s">
        <v>213</v>
      </c>
      <c r="C241" s="46">
        <v>2666.6</v>
      </c>
      <c r="D241" s="46">
        <v>3938.79</v>
      </c>
      <c r="E241" s="46">
        <v>3301.23</v>
      </c>
      <c r="F241" s="45">
        <v>3173.16</v>
      </c>
      <c r="G241" s="45">
        <v>4553.55</v>
      </c>
      <c r="H241" s="46">
        <v>2678.52</v>
      </c>
      <c r="I241" s="46">
        <v>2977.59</v>
      </c>
      <c r="J241" s="46">
        <v>3521.784656250001</v>
      </c>
      <c r="K241" s="46">
        <v>3339.13458375</v>
      </c>
      <c r="L241" s="46">
        <v>3751.16805</v>
      </c>
      <c r="M241" s="46">
        <v>3175.14542625</v>
      </c>
      <c r="N241" s="46">
        <v>5162.972771250002</v>
      </c>
      <c r="O241" s="46">
        <f t="shared" si="8"/>
        <v>42239.6454875</v>
      </c>
    </row>
    <row r="242" spans="1:15" ht="15">
      <c r="A242" s="43">
        <v>1323</v>
      </c>
      <c r="B242" s="43" t="s">
        <v>214</v>
      </c>
      <c r="C242" s="46">
        <v>20437.08</v>
      </c>
      <c r="D242" s="46">
        <v>25473.03</v>
      </c>
      <c r="E242" s="46">
        <v>20976.53</v>
      </c>
      <c r="F242" s="45">
        <v>20299.87</v>
      </c>
      <c r="G242" s="45">
        <v>20976.53</v>
      </c>
      <c r="H242" s="46">
        <v>20299.87</v>
      </c>
      <c r="I242" s="46">
        <v>20299.87</v>
      </c>
      <c r="J242" s="46">
        <v>23609.970247500005</v>
      </c>
      <c r="K242" s="46">
        <v>22848.357183750002</v>
      </c>
      <c r="L242" s="46">
        <v>23609.970247500005</v>
      </c>
      <c r="M242" s="46">
        <v>23320.30932</v>
      </c>
      <c r="N242" s="46">
        <v>37441.065375000006</v>
      </c>
      <c r="O242" s="46">
        <f t="shared" si="8"/>
        <v>279592.45237375</v>
      </c>
    </row>
    <row r="243" spans="1:15" ht="15">
      <c r="A243" s="43">
        <v>1325</v>
      </c>
      <c r="B243" s="43" t="s">
        <v>216</v>
      </c>
      <c r="C243" s="46">
        <v>5458.56</v>
      </c>
      <c r="D243" s="46">
        <v>6870.78</v>
      </c>
      <c r="E243" s="46">
        <v>5761.23</v>
      </c>
      <c r="F243" s="45">
        <v>5575.38</v>
      </c>
      <c r="G243" s="45">
        <v>5761.23</v>
      </c>
      <c r="H243" s="46">
        <v>5575.38</v>
      </c>
      <c r="I243" s="46">
        <v>5575.38</v>
      </c>
      <c r="J243" s="46">
        <v>6475.487996250001</v>
      </c>
      <c r="K243" s="46">
        <v>6266.606141250001</v>
      </c>
      <c r="L243" s="46">
        <v>6475.487996250001</v>
      </c>
      <c r="M243" s="46">
        <v>6411.332418750002</v>
      </c>
      <c r="N243" s="46">
        <v>6625.04157</v>
      </c>
      <c r="O243" s="46">
        <f t="shared" si="8"/>
        <v>72831.8961225</v>
      </c>
    </row>
    <row r="244" spans="1:15" ht="15">
      <c r="A244" s="43">
        <v>1332</v>
      </c>
      <c r="B244" s="43" t="s">
        <v>217</v>
      </c>
      <c r="C244" s="46"/>
      <c r="D244" s="46"/>
      <c r="E244" s="46">
        <v>0</v>
      </c>
      <c r="F244" s="46">
        <v>0</v>
      </c>
      <c r="G244" s="46">
        <v>0</v>
      </c>
      <c r="H244" s="46"/>
      <c r="I244" s="46"/>
      <c r="J244" s="46">
        <v>3925.0317487500006</v>
      </c>
      <c r="K244" s="46">
        <v>6040.48725</v>
      </c>
      <c r="L244" s="46">
        <v>4175.1597825</v>
      </c>
      <c r="M244" s="46">
        <v>423.59814000000006</v>
      </c>
      <c r="N244" s="46">
        <v>0</v>
      </c>
      <c r="O244" s="46">
        <f t="shared" si="8"/>
        <v>14564.27692125</v>
      </c>
    </row>
    <row r="245" spans="1:15" ht="15">
      <c r="A245" s="43">
        <v>1336</v>
      </c>
      <c r="B245" s="43" t="s">
        <v>218</v>
      </c>
      <c r="C245" s="46">
        <v>9952.34</v>
      </c>
      <c r="D245" s="46">
        <v>5695.97</v>
      </c>
      <c r="E245" s="46">
        <v>4831.73</v>
      </c>
      <c r="F245" s="45">
        <v>24671.81</v>
      </c>
      <c r="G245" s="45">
        <v>6655.03</v>
      </c>
      <c r="H245" s="46"/>
      <c r="I245" s="46"/>
      <c r="J245" s="46">
        <v>0</v>
      </c>
      <c r="K245" s="46">
        <v>5175.475121250001</v>
      </c>
      <c r="L245" s="46">
        <v>0</v>
      </c>
      <c r="M245" s="46">
        <v>9837.11523375</v>
      </c>
      <c r="N245" s="46">
        <v>11784.055263750002</v>
      </c>
      <c r="O245" s="46">
        <f t="shared" si="8"/>
        <v>78603.52561875</v>
      </c>
    </row>
    <row r="246" spans="1:15" ht="15">
      <c r="A246" s="43">
        <v>1337</v>
      </c>
      <c r="B246" s="43" t="s">
        <v>219</v>
      </c>
      <c r="C246" s="46"/>
      <c r="D246" s="46"/>
      <c r="E246" s="46">
        <v>43175.57</v>
      </c>
      <c r="F246" s="45">
        <v>0</v>
      </c>
      <c r="G246" s="46">
        <v>0</v>
      </c>
      <c r="H246" s="46"/>
      <c r="I246" s="46"/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8"/>
        <v>43175.57</v>
      </c>
    </row>
    <row r="247" spans="1:15" ht="15">
      <c r="A247" s="43">
        <v>1338</v>
      </c>
      <c r="B247" s="43" t="s">
        <v>220</v>
      </c>
      <c r="C247" s="46"/>
      <c r="D247" s="46"/>
      <c r="E247" s="46"/>
      <c r="F247" s="46">
        <v>0</v>
      </c>
      <c r="G247" s="46">
        <v>0</v>
      </c>
      <c r="H247" s="46">
        <v>0</v>
      </c>
      <c r="I247" s="46"/>
      <c r="J247" s="46">
        <v>562.9067325000001</v>
      </c>
      <c r="K247" s="46">
        <v>545.73915375</v>
      </c>
      <c r="L247" s="46">
        <v>0</v>
      </c>
      <c r="M247" s="46">
        <v>0</v>
      </c>
      <c r="N247" s="46">
        <v>0</v>
      </c>
      <c r="O247" s="46">
        <f t="shared" si="8"/>
        <v>1108.64588625</v>
      </c>
    </row>
    <row r="248" spans="1:15" ht="15">
      <c r="A248" s="43">
        <v>1411</v>
      </c>
      <c r="B248" s="43" t="s">
        <v>221</v>
      </c>
      <c r="C248" s="46">
        <v>27159.31</v>
      </c>
      <c r="D248" s="46">
        <v>23762.66</v>
      </c>
      <c r="E248" s="46">
        <v>27072.81</v>
      </c>
      <c r="F248" s="45">
        <v>24467.81</v>
      </c>
      <c r="G248" s="45">
        <v>27276.28</v>
      </c>
      <c r="H248" s="46">
        <v>27276.28</v>
      </c>
      <c r="I248" s="46">
        <v>27653.06</v>
      </c>
      <c r="J248" s="46">
        <v>31939.476486750005</v>
      </c>
      <c r="K248" s="46">
        <v>33638.9752755</v>
      </c>
      <c r="L248" s="46">
        <v>29404.154367000006</v>
      </c>
      <c r="M248" s="46">
        <v>30232.592932500007</v>
      </c>
      <c r="N248" s="46">
        <v>17957.44932975</v>
      </c>
      <c r="O248" s="46">
        <f t="shared" si="8"/>
        <v>327840.85839149996</v>
      </c>
    </row>
    <row r="249" spans="1:15" ht="15">
      <c r="A249" s="43">
        <v>1421</v>
      </c>
      <c r="B249" s="43" t="s">
        <v>222</v>
      </c>
      <c r="C249" s="46"/>
      <c r="D249" s="46">
        <v>19285.54</v>
      </c>
      <c r="E249" s="46"/>
      <c r="F249" s="45">
        <v>21535.9</v>
      </c>
      <c r="G249" s="46">
        <v>0</v>
      </c>
      <c r="H249" s="46">
        <v>24803.11</v>
      </c>
      <c r="I249" s="46"/>
      <c r="J249" s="46">
        <v>27380.233156500002</v>
      </c>
      <c r="K249" s="46">
        <v>0</v>
      </c>
      <c r="L249" s="46">
        <v>25022.499311250005</v>
      </c>
      <c r="M249" s="46">
        <v>0</v>
      </c>
      <c r="N249" s="46">
        <v>23150.213525250005</v>
      </c>
      <c r="O249" s="46">
        <f t="shared" si="8"/>
        <v>141177.49599300002</v>
      </c>
    </row>
    <row r="250" spans="1:15" ht="15">
      <c r="A250" s="43">
        <v>1431</v>
      </c>
      <c r="B250" s="43" t="s">
        <v>223</v>
      </c>
      <c r="C250" s="46"/>
      <c r="D250" s="46">
        <v>19805.86</v>
      </c>
      <c r="E250" s="46"/>
      <c r="F250" s="45">
        <v>22088.84</v>
      </c>
      <c r="G250" s="46">
        <v>0</v>
      </c>
      <c r="H250" s="46">
        <v>25466.82</v>
      </c>
      <c r="I250" s="46"/>
      <c r="J250" s="46">
        <v>27380.233156500002</v>
      </c>
      <c r="K250" s="46">
        <v>0</v>
      </c>
      <c r="L250" s="46">
        <v>25022.499311250005</v>
      </c>
      <c r="M250" s="46">
        <v>0</v>
      </c>
      <c r="N250" s="46">
        <v>23150.213525250005</v>
      </c>
      <c r="O250" s="46">
        <f t="shared" si="8"/>
        <v>142914.46599300002</v>
      </c>
    </row>
    <row r="251" spans="1:15" ht="15">
      <c r="A251" s="43">
        <v>1543</v>
      </c>
      <c r="B251" s="43" t="s">
        <v>347</v>
      </c>
      <c r="C251" s="46">
        <v>3351.15</v>
      </c>
      <c r="D251" s="46">
        <v>3351.15</v>
      </c>
      <c r="E251" s="46">
        <v>3351.15</v>
      </c>
      <c r="F251" s="45">
        <v>3351.15</v>
      </c>
      <c r="G251" s="46">
        <v>0</v>
      </c>
      <c r="H251" s="46">
        <v>6397.65</v>
      </c>
      <c r="I251" s="46">
        <v>0</v>
      </c>
      <c r="J251" s="46">
        <v>3641.4</v>
      </c>
      <c r="K251" s="46">
        <v>3641.4</v>
      </c>
      <c r="L251" s="46">
        <v>3641.4</v>
      </c>
      <c r="M251" s="46">
        <v>3641.4</v>
      </c>
      <c r="N251" s="46">
        <v>3641.4</v>
      </c>
      <c r="O251" s="46">
        <f t="shared" si="8"/>
        <v>38009.25000000001</v>
      </c>
    </row>
    <row r="252" spans="1:15" ht="15">
      <c r="A252" s="43">
        <v>1545</v>
      </c>
      <c r="B252" s="43" t="s">
        <v>225</v>
      </c>
      <c r="C252" s="46">
        <v>22275</v>
      </c>
      <c r="D252" s="46">
        <v>22275</v>
      </c>
      <c r="E252" s="46">
        <v>22275</v>
      </c>
      <c r="F252" s="45">
        <v>22275</v>
      </c>
      <c r="G252" s="45">
        <v>23625</v>
      </c>
      <c r="H252" s="46">
        <v>24300</v>
      </c>
      <c r="I252" s="46">
        <v>22275</v>
      </c>
      <c r="J252" s="46">
        <v>22882.773375</v>
      </c>
      <c r="K252" s="46">
        <v>45765.54675</v>
      </c>
      <c r="L252" s="46">
        <v>22882.773375</v>
      </c>
      <c r="M252" s="46">
        <v>26349.86025</v>
      </c>
      <c r="N252" s="46">
        <v>33564.17925</v>
      </c>
      <c r="O252" s="46">
        <f t="shared" si="8"/>
        <v>310745.133</v>
      </c>
    </row>
    <row r="253" spans="1:15" ht="15">
      <c r="A253" s="43">
        <v>1547</v>
      </c>
      <c r="B253" s="43" t="s">
        <v>226</v>
      </c>
      <c r="C253" s="46">
        <v>17779.29</v>
      </c>
      <c r="D253" s="46"/>
      <c r="E253" s="46"/>
      <c r="F253" s="46">
        <v>0</v>
      </c>
      <c r="G253" s="46">
        <v>0</v>
      </c>
      <c r="H253" s="46"/>
      <c r="I253" s="46"/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8"/>
        <v>17779.29</v>
      </c>
    </row>
    <row r="254" spans="1:15" ht="15">
      <c r="A254" s="43">
        <v>1548</v>
      </c>
      <c r="B254" s="43" t="s">
        <v>227</v>
      </c>
      <c r="C254" s="46"/>
      <c r="D254" s="46"/>
      <c r="E254" s="46"/>
      <c r="F254" s="46">
        <v>0</v>
      </c>
      <c r="G254" s="45">
        <v>19370.05</v>
      </c>
      <c r="H254" s="46"/>
      <c r="I254" s="46"/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8"/>
        <v>19370.05</v>
      </c>
    </row>
    <row r="255" spans="1:15" ht="15">
      <c r="A255" s="43">
        <v>1592</v>
      </c>
      <c r="B255" s="43" t="s">
        <v>228</v>
      </c>
      <c r="C255" s="46">
        <v>13846.43</v>
      </c>
      <c r="D255" s="46">
        <v>17989.59</v>
      </c>
      <c r="E255" s="46">
        <v>14896.88</v>
      </c>
      <c r="F255" s="45">
        <v>15065.28</v>
      </c>
      <c r="G255" s="45">
        <v>18831.6</v>
      </c>
      <c r="H255" s="46">
        <v>15065.28</v>
      </c>
      <c r="I255" s="46">
        <v>14590.58</v>
      </c>
      <c r="J255" s="46">
        <v>17131.229325000004</v>
      </c>
      <c r="K255" s="46">
        <v>21240.392906250006</v>
      </c>
      <c r="L255" s="46">
        <v>12097.447503750001</v>
      </c>
      <c r="M255" s="46">
        <v>17131.229325000004</v>
      </c>
      <c r="N255" s="46">
        <v>21327.214781250004</v>
      </c>
      <c r="O255" s="46">
        <f t="shared" si="8"/>
        <v>199213.15384125</v>
      </c>
    </row>
    <row r="256" spans="1:15" ht="15">
      <c r="A256" s="43">
        <v>1593</v>
      </c>
      <c r="B256" s="43" t="s">
        <v>229</v>
      </c>
      <c r="C256" s="46">
        <v>13846.43</v>
      </c>
      <c r="D256" s="46">
        <v>17989.59</v>
      </c>
      <c r="E256" s="46">
        <v>14896.88</v>
      </c>
      <c r="F256" s="45">
        <v>15065.28</v>
      </c>
      <c r="G256" s="45">
        <v>18831.6</v>
      </c>
      <c r="H256" s="46">
        <v>15065.28</v>
      </c>
      <c r="I256" s="46">
        <v>14590.58</v>
      </c>
      <c r="J256" s="46">
        <v>17131.229325000004</v>
      </c>
      <c r="K256" s="46">
        <v>21240.392906250006</v>
      </c>
      <c r="L256" s="46">
        <v>12097.447503750001</v>
      </c>
      <c r="M256" s="46">
        <v>17131.229325000004</v>
      </c>
      <c r="N256" s="46">
        <v>21327.214781250004</v>
      </c>
      <c r="O256" s="46">
        <f t="shared" si="8"/>
        <v>199213.15384125</v>
      </c>
    </row>
    <row r="257" spans="1:15" ht="15">
      <c r="A257" s="43">
        <v>1612</v>
      </c>
      <c r="B257" s="43" t="s">
        <v>230</v>
      </c>
      <c r="C257" s="46">
        <v>3293.9</v>
      </c>
      <c r="D257" s="46">
        <v>149630.72</v>
      </c>
      <c r="E257" s="46">
        <v>4441.54</v>
      </c>
      <c r="F257" s="45">
        <v>3558.41</v>
      </c>
      <c r="G257" s="45">
        <v>4501.78</v>
      </c>
      <c r="H257" s="46">
        <v>3603.49</v>
      </c>
      <c r="I257" s="46">
        <v>3465.48</v>
      </c>
      <c r="J257" s="46">
        <v>6126.788193750001</v>
      </c>
      <c r="K257" s="46">
        <v>7646.506717500001</v>
      </c>
      <c r="L257" s="46">
        <v>5624.26318125</v>
      </c>
      <c r="M257" s="46">
        <v>6162.003146250001</v>
      </c>
      <c r="N257" s="46">
        <v>7643.9483662500015</v>
      </c>
      <c r="O257" s="46">
        <f t="shared" si="8"/>
        <v>205698.829605</v>
      </c>
    </row>
    <row r="258" spans="1:15" ht="15">
      <c r="A258" s="43">
        <v>2111</v>
      </c>
      <c r="B258" s="43" t="s">
        <v>231</v>
      </c>
      <c r="C258" s="46">
        <v>0</v>
      </c>
      <c r="D258" s="46"/>
      <c r="E258" s="46"/>
      <c r="F258" s="46">
        <v>0</v>
      </c>
      <c r="G258" s="46">
        <v>0</v>
      </c>
      <c r="H258" s="46"/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8"/>
        <v>0</v>
      </c>
    </row>
    <row r="259" spans="1:15" ht="15">
      <c r="A259" s="43">
        <v>2161</v>
      </c>
      <c r="B259" s="43" t="s">
        <v>232</v>
      </c>
      <c r="C259" s="46">
        <v>0</v>
      </c>
      <c r="D259" s="46"/>
      <c r="E259" s="46"/>
      <c r="F259" s="46">
        <v>0</v>
      </c>
      <c r="G259" s="46">
        <v>0</v>
      </c>
      <c r="H259" s="46"/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8"/>
        <v>0</v>
      </c>
    </row>
    <row r="260" spans="1:15" ht="15">
      <c r="A260" s="43">
        <v>2712</v>
      </c>
      <c r="B260" s="43" t="s">
        <v>317</v>
      </c>
      <c r="C260" s="46">
        <v>0</v>
      </c>
      <c r="D260" s="46"/>
      <c r="E260" s="46"/>
      <c r="F260" s="46">
        <v>0</v>
      </c>
      <c r="G260" s="46">
        <v>0</v>
      </c>
      <c r="H260" s="46"/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8"/>
        <v>0</v>
      </c>
    </row>
    <row r="261" spans="1:15" ht="15">
      <c r="A261" s="43">
        <v>2911</v>
      </c>
      <c r="B261" s="43" t="s">
        <v>243</v>
      </c>
      <c r="C261" s="46">
        <v>511.79</v>
      </c>
      <c r="D261" s="46">
        <v>1357.66</v>
      </c>
      <c r="E261" s="46"/>
      <c r="F261" s="45">
        <v>675.35</v>
      </c>
      <c r="G261" s="45">
        <v>448.22</v>
      </c>
      <c r="H261" s="46">
        <v>0</v>
      </c>
      <c r="I261" s="46">
        <v>3615.63</v>
      </c>
      <c r="J261" s="46">
        <v>1000</v>
      </c>
      <c r="K261" s="46">
        <v>0</v>
      </c>
      <c r="L261" s="46">
        <v>1000</v>
      </c>
      <c r="M261" s="46">
        <v>0</v>
      </c>
      <c r="N261" s="46">
        <v>1000</v>
      </c>
      <c r="O261" s="46">
        <f t="shared" si="8"/>
        <v>9608.650000000001</v>
      </c>
    </row>
    <row r="262" spans="1:15" ht="15">
      <c r="A262" s="43">
        <v>3341</v>
      </c>
      <c r="B262" s="43" t="s">
        <v>348</v>
      </c>
      <c r="C262" s="46"/>
      <c r="D262" s="46">
        <v>0</v>
      </c>
      <c r="E262" s="46"/>
      <c r="F262" s="46">
        <v>0</v>
      </c>
      <c r="G262" s="46">
        <v>0</v>
      </c>
      <c r="H262" s="46"/>
      <c r="I262" s="46"/>
      <c r="J262" s="46">
        <v>2000</v>
      </c>
      <c r="K262" s="46">
        <v>0</v>
      </c>
      <c r="L262" s="46">
        <v>0</v>
      </c>
      <c r="M262" s="46">
        <v>0</v>
      </c>
      <c r="N262" s="46">
        <v>0</v>
      </c>
      <c r="O262" s="46">
        <f t="shared" si="8"/>
        <v>2000</v>
      </c>
    </row>
    <row r="263" spans="1:15" ht="15">
      <c r="A263" s="43">
        <v>3471</v>
      </c>
      <c r="B263" s="43" t="s">
        <v>260</v>
      </c>
      <c r="C263" s="46"/>
      <c r="D263" s="46"/>
      <c r="E263" s="46"/>
      <c r="F263" s="46">
        <v>0</v>
      </c>
      <c r="G263" s="46">
        <v>0</v>
      </c>
      <c r="H263" s="46"/>
      <c r="I263" s="46"/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t="shared" si="8"/>
        <v>0</v>
      </c>
    </row>
    <row r="264" spans="1:15" ht="15">
      <c r="A264" s="43">
        <v>3857</v>
      </c>
      <c r="B264" s="43" t="s">
        <v>271</v>
      </c>
      <c r="C264" s="46"/>
      <c r="D264" s="46">
        <v>0</v>
      </c>
      <c r="E264" s="46"/>
      <c r="F264" s="46">
        <v>0</v>
      </c>
      <c r="G264" s="45">
        <v>340</v>
      </c>
      <c r="H264" s="46"/>
      <c r="I264" s="46"/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8"/>
        <v>340</v>
      </c>
    </row>
    <row r="265" spans="1:15" ht="15">
      <c r="A265" s="43">
        <v>5671</v>
      </c>
      <c r="B265" s="43" t="s">
        <v>294</v>
      </c>
      <c r="C265" s="46">
        <v>0</v>
      </c>
      <c r="D265" s="46"/>
      <c r="E265" s="46">
        <v>2110.77</v>
      </c>
      <c r="F265" s="46">
        <v>0</v>
      </c>
      <c r="G265" s="46">
        <v>0</v>
      </c>
      <c r="H265" s="46"/>
      <c r="I265" s="46">
        <v>0</v>
      </c>
      <c r="J265" s="46">
        <v>8000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8"/>
        <v>10110.77</v>
      </c>
    </row>
    <row r="266" spans="1:15" ht="39">
      <c r="A266" s="43" t="s">
        <v>349</v>
      </c>
      <c r="B266" s="43" t="s">
        <v>346</v>
      </c>
      <c r="C266" s="44">
        <f aca="true" t="shared" si="9" ref="C266:N266">SUM(C239:C265)</f>
        <v>277580.45</v>
      </c>
      <c r="D266" s="44">
        <f t="shared" si="9"/>
        <v>502232.1500000001</v>
      </c>
      <c r="E266" s="44">
        <f t="shared" si="9"/>
        <v>315451.1400000001</v>
      </c>
      <c r="F266" s="44">
        <f t="shared" si="9"/>
        <v>329593.23000000004</v>
      </c>
      <c r="G266" s="44">
        <f t="shared" si="9"/>
        <v>338596.9699999999</v>
      </c>
      <c r="H266" s="44">
        <f t="shared" si="9"/>
        <v>320575.6400000001</v>
      </c>
      <c r="I266" s="44">
        <f t="shared" si="9"/>
        <v>259136.00999999998</v>
      </c>
      <c r="J266" s="44">
        <f t="shared" si="9"/>
        <v>372672.47077850014</v>
      </c>
      <c r="K266" s="44">
        <f t="shared" si="9"/>
        <v>389108.24259300006</v>
      </c>
      <c r="L266" s="44">
        <f t="shared" si="9"/>
        <v>338085.00793450006</v>
      </c>
      <c r="M266" s="44">
        <f t="shared" si="9"/>
        <v>314953.5389175</v>
      </c>
      <c r="N266" s="44">
        <f t="shared" si="9"/>
        <v>425918.94133150013</v>
      </c>
      <c r="O266" s="44">
        <f>SUM(O239:O265)</f>
        <v>4183903.7915549995</v>
      </c>
    </row>
    <row r="267" spans="1:15" ht="15">
      <c r="A267" s="41"/>
      <c r="C267" s="46"/>
      <c r="D267" s="46"/>
      <c r="E267" s="46"/>
      <c r="J267" s="46"/>
      <c r="K267" s="46"/>
      <c r="L267" s="46"/>
      <c r="M267" s="46"/>
      <c r="N267" s="46"/>
      <c r="O267" s="46"/>
    </row>
    <row r="268" spans="1:15" ht="15">
      <c r="A268" s="40">
        <v>600</v>
      </c>
      <c r="B268" s="40" t="s">
        <v>155</v>
      </c>
      <c r="C268" s="47"/>
      <c r="D268" s="47"/>
      <c r="E268" s="47"/>
      <c r="F268" s="41"/>
      <c r="G268" s="41"/>
      <c r="H268" s="41"/>
      <c r="I268" s="41"/>
      <c r="J268" s="46"/>
      <c r="K268" s="46"/>
      <c r="L268" s="46"/>
      <c r="M268" s="46"/>
      <c r="N268" s="46"/>
      <c r="O268" s="46"/>
    </row>
    <row r="269" spans="1:15" ht="15">
      <c r="A269" s="43">
        <v>1131</v>
      </c>
      <c r="B269" s="43" t="s">
        <v>210</v>
      </c>
      <c r="C269" s="46">
        <v>38632.66</v>
      </c>
      <c r="D269" s="46">
        <v>52701.34</v>
      </c>
      <c r="E269" s="46">
        <v>38455.48</v>
      </c>
      <c r="F269" s="45">
        <v>39896.48</v>
      </c>
      <c r="G269" s="45">
        <v>52348.82</v>
      </c>
      <c r="H269" s="46">
        <v>39784.62</v>
      </c>
      <c r="I269" s="46">
        <v>42439.24</v>
      </c>
      <c r="J269" s="46">
        <v>33477.49629</v>
      </c>
      <c r="K269" s="46">
        <v>39724.53856875001</v>
      </c>
      <c r="L269" s="46">
        <v>33278.96360250001</v>
      </c>
      <c r="M269" s="46">
        <v>33278.96360250001</v>
      </c>
      <c r="N269" s="46">
        <v>41449.8049875</v>
      </c>
      <c r="O269" s="46">
        <f>SUM(C269:N269)</f>
        <v>485468.40705125005</v>
      </c>
    </row>
    <row r="270" spans="1:15" ht="15">
      <c r="A270" s="43">
        <v>1221</v>
      </c>
      <c r="B270" s="43" t="s">
        <v>211</v>
      </c>
      <c r="C270" s="46">
        <v>10749.09</v>
      </c>
      <c r="D270" s="46">
        <v>10597.67</v>
      </c>
      <c r="E270" s="46">
        <v>5444.72</v>
      </c>
      <c r="F270" s="45">
        <v>14340.17</v>
      </c>
      <c r="G270" s="45">
        <v>4591.49</v>
      </c>
      <c r="H270" s="46">
        <v>6077.26</v>
      </c>
      <c r="I270" s="46">
        <v>0</v>
      </c>
      <c r="J270" s="46">
        <v>7476.6634425</v>
      </c>
      <c r="K270" s="46">
        <v>8715.1369725</v>
      </c>
      <c r="L270" s="46">
        <v>7953.0029775</v>
      </c>
      <c r="M270" s="46">
        <v>8905.670471250001</v>
      </c>
      <c r="N270" s="46">
        <v>9096.20397</v>
      </c>
      <c r="O270" s="46">
        <f aca="true" t="shared" si="10" ref="O270:O306">SUM(C270:N270)</f>
        <v>93947.07783375001</v>
      </c>
    </row>
    <row r="271" spans="1:15" ht="15">
      <c r="A271" s="43">
        <v>1322</v>
      </c>
      <c r="B271" s="43" t="s">
        <v>213</v>
      </c>
      <c r="C271" s="46">
        <v>1306.73</v>
      </c>
      <c r="D271" s="46">
        <v>1871.92</v>
      </c>
      <c r="E271" s="46">
        <v>1528.03</v>
      </c>
      <c r="F271" s="45">
        <v>1373.23</v>
      </c>
      <c r="G271" s="45">
        <v>2108.05</v>
      </c>
      <c r="H271" s="46">
        <v>1450.65</v>
      </c>
      <c r="I271" s="46">
        <v>1656.67</v>
      </c>
      <c r="J271" s="46">
        <v>1390.5650808</v>
      </c>
      <c r="K271" s="46">
        <v>1363.6100142000003</v>
      </c>
      <c r="L271" s="46">
        <v>1911.2166486000003</v>
      </c>
      <c r="M271" s="46">
        <v>1559.1801078000003</v>
      </c>
      <c r="N271" s="46">
        <v>1765.3299678</v>
      </c>
      <c r="O271" s="46">
        <f t="shared" si="10"/>
        <v>19285.181819200003</v>
      </c>
    </row>
    <row r="272" spans="1:15" ht="15">
      <c r="A272" s="43">
        <v>1323</v>
      </c>
      <c r="B272" s="43" t="s">
        <v>214</v>
      </c>
      <c r="C272" s="46">
        <v>4723.66</v>
      </c>
      <c r="D272" s="46">
        <v>5276.73</v>
      </c>
      <c r="E272" s="46">
        <v>4523.94</v>
      </c>
      <c r="F272" s="45">
        <v>4112.62</v>
      </c>
      <c r="G272" s="45">
        <v>4546.04</v>
      </c>
      <c r="H272" s="46">
        <v>4355.9</v>
      </c>
      <c r="I272" s="46">
        <v>4664.79</v>
      </c>
      <c r="J272" s="46">
        <v>3002.5143666000004</v>
      </c>
      <c r="K272" s="46">
        <v>2905.6628286</v>
      </c>
      <c r="L272" s="46">
        <v>3002.5143666000004</v>
      </c>
      <c r="M272" s="46">
        <v>2905.6498632000003</v>
      </c>
      <c r="N272" s="46">
        <v>3256.0138674</v>
      </c>
      <c r="O272" s="46">
        <f t="shared" si="10"/>
        <v>47276.035292399996</v>
      </c>
    </row>
    <row r="273" spans="1:15" ht="15">
      <c r="A273" s="45">
        <v>1324</v>
      </c>
      <c r="B273" s="45" t="s">
        <v>215</v>
      </c>
      <c r="C273" s="46"/>
      <c r="D273" s="46">
        <v>1157.26</v>
      </c>
      <c r="E273" s="46">
        <v>289.52</v>
      </c>
      <c r="F273" s="46">
        <v>0</v>
      </c>
      <c r="G273" s="46"/>
      <c r="H273" s="46"/>
      <c r="I273" s="46"/>
      <c r="J273" s="46"/>
      <c r="K273" s="46"/>
      <c r="L273" s="46"/>
      <c r="M273" s="46"/>
      <c r="N273" s="46"/>
      <c r="O273" s="46">
        <f t="shared" si="10"/>
        <v>1446.78</v>
      </c>
    </row>
    <row r="274" spans="1:15" ht="15">
      <c r="A274" s="43">
        <v>1325</v>
      </c>
      <c r="B274" s="43" t="s">
        <v>216</v>
      </c>
      <c r="C274" s="46">
        <v>1104.67</v>
      </c>
      <c r="D274" s="46">
        <v>1257.85</v>
      </c>
      <c r="E274" s="46">
        <v>1193.29</v>
      </c>
      <c r="F274" s="45">
        <v>1088.21</v>
      </c>
      <c r="G274" s="45">
        <v>1198.83</v>
      </c>
      <c r="H274" s="46">
        <v>1149.25</v>
      </c>
      <c r="I274" s="46">
        <v>1226.75</v>
      </c>
      <c r="J274" s="46">
        <v>753.3545670000001</v>
      </c>
      <c r="K274" s="46">
        <v>729.0574074000001</v>
      </c>
      <c r="L274" s="46">
        <v>753.3545670000001</v>
      </c>
      <c r="M274" s="46">
        <v>729.0444420000001</v>
      </c>
      <c r="N274" s="46">
        <v>753.3545670000001</v>
      </c>
      <c r="O274" s="46">
        <f t="shared" si="10"/>
        <v>11937.015550400001</v>
      </c>
    </row>
    <row r="275" spans="1:15" ht="15">
      <c r="A275" s="43">
        <v>1332</v>
      </c>
      <c r="B275" s="43" t="s">
        <v>350</v>
      </c>
      <c r="C275" s="46"/>
      <c r="D275" s="46">
        <v>535.05</v>
      </c>
      <c r="E275" s="46"/>
      <c r="F275" s="46">
        <v>0</v>
      </c>
      <c r="G275" s="46">
        <v>0</v>
      </c>
      <c r="H275" s="46"/>
      <c r="I275" s="46">
        <v>0</v>
      </c>
      <c r="J275" s="46">
        <v>0</v>
      </c>
      <c r="K275" s="46">
        <v>0</v>
      </c>
      <c r="L275" s="46">
        <v>826.8683850000001</v>
      </c>
      <c r="M275" s="46">
        <v>0</v>
      </c>
      <c r="N275" s="46">
        <v>0</v>
      </c>
      <c r="O275" s="46">
        <f t="shared" si="10"/>
        <v>1361.918385</v>
      </c>
    </row>
    <row r="276" spans="1:15" ht="15">
      <c r="A276" s="43">
        <v>1336</v>
      </c>
      <c r="B276" s="43" t="s">
        <v>218</v>
      </c>
      <c r="C276" s="46">
        <v>3913.46</v>
      </c>
      <c r="D276" s="46">
        <v>3727.96</v>
      </c>
      <c r="E276" s="46">
        <v>1627.25</v>
      </c>
      <c r="F276" s="45">
        <v>6868.74</v>
      </c>
      <c r="G276" s="45">
        <v>3841.59</v>
      </c>
      <c r="H276" s="46"/>
      <c r="I276" s="46"/>
      <c r="J276" s="46">
        <v>0</v>
      </c>
      <c r="K276" s="46">
        <v>983.5992337500002</v>
      </c>
      <c r="L276" s="46">
        <v>330.74503875</v>
      </c>
      <c r="M276" s="46">
        <v>3399.006948750001</v>
      </c>
      <c r="N276" s="46">
        <v>4084.2630675000005</v>
      </c>
      <c r="O276" s="46">
        <f t="shared" si="10"/>
        <v>28776.61428875</v>
      </c>
    </row>
    <row r="277" spans="1:15" ht="15">
      <c r="A277" s="43">
        <v>1337</v>
      </c>
      <c r="B277" s="43" t="s">
        <v>351</v>
      </c>
      <c r="C277" s="46"/>
      <c r="D277" s="46"/>
      <c r="E277" s="46">
        <v>12020.31</v>
      </c>
      <c r="F277" s="45">
        <v>0</v>
      </c>
      <c r="G277" s="46">
        <v>0</v>
      </c>
      <c r="H277" s="46"/>
      <c r="I277" s="46"/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0"/>
        <v>12020.31</v>
      </c>
    </row>
    <row r="278" spans="1:15" ht="15">
      <c r="A278" s="43">
        <v>1338</v>
      </c>
      <c r="B278" s="43" t="s">
        <v>298</v>
      </c>
      <c r="C278" s="46"/>
      <c r="D278" s="46"/>
      <c r="E278" s="46"/>
      <c r="F278" s="46">
        <v>0</v>
      </c>
      <c r="G278" s="45">
        <v>162.75</v>
      </c>
      <c r="H278" s="46"/>
      <c r="I278" s="46">
        <v>0</v>
      </c>
      <c r="J278" s="46">
        <v>1241.0434575</v>
      </c>
      <c r="K278" s="46">
        <v>330.75661500000007</v>
      </c>
      <c r="L278" s="46">
        <v>666.3057975</v>
      </c>
      <c r="M278" s="46">
        <v>0</v>
      </c>
      <c r="N278" s="46">
        <v>0</v>
      </c>
      <c r="O278" s="46">
        <f t="shared" si="10"/>
        <v>2400.85587</v>
      </c>
    </row>
    <row r="279" spans="1:15" ht="15">
      <c r="A279" s="43">
        <v>1411</v>
      </c>
      <c r="B279" s="43" t="s">
        <v>221</v>
      </c>
      <c r="C279" s="46">
        <v>7408.45</v>
      </c>
      <c r="D279" s="46">
        <v>6193.8</v>
      </c>
      <c r="E279" s="46">
        <v>7337.33</v>
      </c>
      <c r="F279" s="45">
        <v>5876.4</v>
      </c>
      <c r="G279" s="45">
        <v>7679.21</v>
      </c>
      <c r="H279" s="46">
        <v>7679.21</v>
      </c>
      <c r="I279" s="46">
        <v>6467.65</v>
      </c>
      <c r="J279" s="46">
        <v>7679.974921920001</v>
      </c>
      <c r="K279" s="46">
        <v>8391.936152880002</v>
      </c>
      <c r="L279" s="46">
        <v>7937.972675640001</v>
      </c>
      <c r="M279" s="46">
        <v>7797.010006800001</v>
      </c>
      <c r="N279" s="46">
        <v>4699.134382320001</v>
      </c>
      <c r="O279" s="46">
        <f t="shared" si="10"/>
        <v>85148.07813956</v>
      </c>
    </row>
    <row r="280" spans="1:15" ht="15">
      <c r="A280" s="43">
        <v>1421</v>
      </c>
      <c r="B280" s="43" t="s">
        <v>222</v>
      </c>
      <c r="C280" s="46"/>
      <c r="D280" s="46">
        <v>5609.69</v>
      </c>
      <c r="E280" s="46"/>
      <c r="F280" s="45">
        <v>5327.89</v>
      </c>
      <c r="G280" s="46">
        <v>0</v>
      </c>
      <c r="H280" s="46">
        <v>6016.91</v>
      </c>
      <c r="I280" s="46"/>
      <c r="J280" s="46">
        <v>7299.0361584</v>
      </c>
      <c r="K280" s="46">
        <v>0</v>
      </c>
      <c r="L280" s="46">
        <v>6349.886640720001</v>
      </c>
      <c r="M280" s="46">
        <v>0</v>
      </c>
      <c r="N280" s="46">
        <v>5994.1174230000015</v>
      </c>
      <c r="O280" s="46">
        <f t="shared" si="10"/>
        <v>36597.530222119996</v>
      </c>
    </row>
    <row r="281" spans="1:15" ht="15">
      <c r="A281" s="43">
        <v>1431</v>
      </c>
      <c r="B281" s="43" t="s">
        <v>223</v>
      </c>
      <c r="C281" s="46"/>
      <c r="D281" s="46">
        <v>5777.98</v>
      </c>
      <c r="E281" s="46"/>
      <c r="F281" s="45">
        <v>5487.74</v>
      </c>
      <c r="G281" s="46">
        <v>0</v>
      </c>
      <c r="H281" s="46">
        <v>6197.43</v>
      </c>
      <c r="I281" s="46"/>
      <c r="J281" s="46">
        <v>7299.0361584</v>
      </c>
      <c r="K281" s="46">
        <v>0</v>
      </c>
      <c r="L281" s="46">
        <v>6349.886640720001</v>
      </c>
      <c r="M281" s="46">
        <v>0</v>
      </c>
      <c r="N281" s="46">
        <v>5994.1174230000015</v>
      </c>
      <c r="O281" s="46">
        <f t="shared" si="10"/>
        <v>37106.19022212</v>
      </c>
    </row>
    <row r="282" spans="1:15" ht="15">
      <c r="A282" s="43">
        <v>1543</v>
      </c>
      <c r="B282" s="43" t="s">
        <v>224</v>
      </c>
      <c r="C282" s="46">
        <v>203.1</v>
      </c>
      <c r="D282" s="46">
        <v>203.1</v>
      </c>
      <c r="E282" s="46">
        <v>203.1</v>
      </c>
      <c r="F282" s="45">
        <v>203.1</v>
      </c>
      <c r="G282" s="46">
        <v>0</v>
      </c>
      <c r="H282" s="46">
        <v>203.1</v>
      </c>
      <c r="I282" s="46">
        <v>0</v>
      </c>
      <c r="J282" s="46">
        <v>535.5</v>
      </c>
      <c r="K282" s="46">
        <v>535.5</v>
      </c>
      <c r="L282" s="46">
        <v>535.5</v>
      </c>
      <c r="M282" s="46">
        <v>535.5</v>
      </c>
      <c r="N282" s="46">
        <v>535.5</v>
      </c>
      <c r="O282" s="46">
        <f t="shared" si="10"/>
        <v>3693</v>
      </c>
    </row>
    <row r="283" spans="1:15" ht="15">
      <c r="A283" s="43">
        <v>1545</v>
      </c>
      <c r="B283" s="43" t="s">
        <v>225</v>
      </c>
      <c r="C283" s="46">
        <v>3375</v>
      </c>
      <c r="D283" s="46">
        <v>2700</v>
      </c>
      <c r="E283" s="46">
        <v>2700</v>
      </c>
      <c r="F283" s="45">
        <v>2700</v>
      </c>
      <c r="G283" s="45">
        <v>6075</v>
      </c>
      <c r="H283" s="46">
        <v>5400</v>
      </c>
      <c r="I283" s="46">
        <v>2700</v>
      </c>
      <c r="J283" s="46">
        <v>2751.84</v>
      </c>
      <c r="K283" s="46">
        <v>5504.1</v>
      </c>
      <c r="L283" s="46">
        <v>2751.84</v>
      </c>
      <c r="M283" s="46">
        <v>5504.1</v>
      </c>
      <c r="N283" s="46">
        <v>5504.1</v>
      </c>
      <c r="O283" s="46">
        <f t="shared" si="10"/>
        <v>47665.979999999996</v>
      </c>
    </row>
    <row r="284" spans="1:15" ht="15">
      <c r="A284" s="43">
        <v>1547</v>
      </c>
      <c r="B284" s="43" t="s">
        <v>226</v>
      </c>
      <c r="C284" s="46">
        <v>4927.72</v>
      </c>
      <c r="D284" s="46"/>
      <c r="E284" s="46"/>
      <c r="F284" s="46">
        <v>0</v>
      </c>
      <c r="G284" s="46">
        <v>0</v>
      </c>
      <c r="H284" s="46"/>
      <c r="I284" s="46"/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0"/>
        <v>4927.72</v>
      </c>
    </row>
    <row r="285" spans="1:15" ht="15">
      <c r="A285" s="43">
        <v>1548</v>
      </c>
      <c r="B285" s="43" t="s">
        <v>227</v>
      </c>
      <c r="C285" s="46"/>
      <c r="D285" s="46"/>
      <c r="E285" s="46"/>
      <c r="F285" s="46">
        <v>0</v>
      </c>
      <c r="G285" s="45">
        <v>5591.89</v>
      </c>
      <c r="H285" s="46"/>
      <c r="I285" s="46"/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0"/>
        <v>5591.89</v>
      </c>
    </row>
    <row r="286" spans="1:15" ht="15">
      <c r="A286" s="43">
        <v>1592</v>
      </c>
      <c r="B286" s="43" t="s">
        <v>228</v>
      </c>
      <c r="C286" s="46">
        <v>4016.06</v>
      </c>
      <c r="D286" s="46">
        <v>5151.67</v>
      </c>
      <c r="E286" s="46">
        <v>3997.43</v>
      </c>
      <c r="F286" s="45">
        <v>4006.76</v>
      </c>
      <c r="G286" s="45">
        <v>5350.93</v>
      </c>
      <c r="H286" s="46">
        <v>3997.44</v>
      </c>
      <c r="I286" s="46">
        <v>4349.24</v>
      </c>
      <c r="J286" s="46">
        <v>3347.712585</v>
      </c>
      <c r="K286" s="46">
        <v>3991.7109487500006</v>
      </c>
      <c r="L286" s="46">
        <v>3347.712585</v>
      </c>
      <c r="M286" s="46">
        <v>3347.712585</v>
      </c>
      <c r="N286" s="46">
        <v>4184.6407312500005</v>
      </c>
      <c r="O286" s="46">
        <f t="shared" si="10"/>
        <v>49089.019435</v>
      </c>
    </row>
    <row r="287" spans="1:15" ht="15">
      <c r="A287" s="43">
        <v>1593</v>
      </c>
      <c r="B287" s="43" t="s">
        <v>229</v>
      </c>
      <c r="C287" s="46">
        <v>4016.06</v>
      </c>
      <c r="D287" s="46">
        <v>5151.67</v>
      </c>
      <c r="E287" s="46">
        <v>3997.43</v>
      </c>
      <c r="F287" s="45">
        <v>4006.76</v>
      </c>
      <c r="G287" s="45">
        <v>5350.93</v>
      </c>
      <c r="H287" s="46">
        <v>3997.44</v>
      </c>
      <c r="I287" s="46">
        <v>4349.24</v>
      </c>
      <c r="J287" s="46">
        <v>3347.712585</v>
      </c>
      <c r="K287" s="46">
        <v>3991.7109487500006</v>
      </c>
      <c r="L287" s="46">
        <v>3347.712585</v>
      </c>
      <c r="M287" s="46">
        <v>3347.712585</v>
      </c>
      <c r="N287" s="46">
        <v>4184.6407312500005</v>
      </c>
      <c r="O287" s="46">
        <f t="shared" si="10"/>
        <v>49089.019435</v>
      </c>
    </row>
    <row r="288" spans="1:15" ht="15">
      <c r="A288" s="43">
        <v>1612</v>
      </c>
      <c r="B288" s="43" t="s">
        <v>230</v>
      </c>
      <c r="C288" s="46">
        <v>933.29</v>
      </c>
      <c r="D288" s="46">
        <v>1260.09</v>
      </c>
      <c r="E288" s="46">
        <v>1169.41</v>
      </c>
      <c r="F288" s="45">
        <v>958.2</v>
      </c>
      <c r="G288" s="45">
        <v>1261.01</v>
      </c>
      <c r="H288" s="46">
        <v>955.59</v>
      </c>
      <c r="I288" s="46">
        <v>1022.75</v>
      </c>
      <c r="J288" s="46">
        <v>1349.8018632000003</v>
      </c>
      <c r="K288" s="46">
        <v>1609.4599290000003</v>
      </c>
      <c r="L288" s="46">
        <v>1343.1376476000003</v>
      </c>
      <c r="M288" s="46">
        <v>1343.1376476000003</v>
      </c>
      <c r="N288" s="46">
        <v>1673.9109324</v>
      </c>
      <c r="O288" s="46">
        <f t="shared" si="10"/>
        <v>14879.788019800002</v>
      </c>
    </row>
    <row r="289" spans="1:15" ht="15">
      <c r="A289" s="43">
        <v>2111</v>
      </c>
      <c r="B289" s="43" t="s">
        <v>231</v>
      </c>
      <c r="C289" s="46">
        <v>0</v>
      </c>
      <c r="D289" s="46">
        <v>472.82</v>
      </c>
      <c r="E289" s="46"/>
      <c r="F289" s="45">
        <v>0</v>
      </c>
      <c r="G289" s="46">
        <v>0</v>
      </c>
      <c r="H289" s="46">
        <v>0</v>
      </c>
      <c r="I289" s="46"/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0"/>
        <v>472.82</v>
      </c>
    </row>
    <row r="290" spans="1:15" ht="15">
      <c r="A290" s="43">
        <v>2161</v>
      </c>
      <c r="B290" s="43" t="s">
        <v>232</v>
      </c>
      <c r="C290" s="46">
        <v>568.4</v>
      </c>
      <c r="D290" s="46">
        <v>1055.6</v>
      </c>
      <c r="E290" s="46">
        <v>2338.4</v>
      </c>
      <c r="F290" s="45">
        <v>73.66</v>
      </c>
      <c r="G290" s="45">
        <v>255.2</v>
      </c>
      <c r="H290" s="46">
        <v>464</v>
      </c>
      <c r="I290" s="46">
        <v>278.4</v>
      </c>
      <c r="J290" s="46">
        <v>1000</v>
      </c>
      <c r="K290" s="46">
        <v>1000</v>
      </c>
      <c r="L290" s="46">
        <v>1000</v>
      </c>
      <c r="M290" s="46">
        <v>1000</v>
      </c>
      <c r="N290" s="46">
        <v>1000</v>
      </c>
      <c r="O290" s="46">
        <f t="shared" si="10"/>
        <v>10033.66</v>
      </c>
    </row>
    <row r="291" spans="1:15" ht="15">
      <c r="A291" s="43">
        <v>2215</v>
      </c>
      <c r="B291" s="43" t="s">
        <v>235</v>
      </c>
      <c r="C291" s="46">
        <v>775.45</v>
      </c>
      <c r="D291" s="46">
        <v>648.8</v>
      </c>
      <c r="E291" s="46">
        <v>1031.17</v>
      </c>
      <c r="F291" s="45">
        <v>1171.05</v>
      </c>
      <c r="G291" s="45">
        <v>1019.91</v>
      </c>
      <c r="H291" s="46">
        <v>907.8</v>
      </c>
      <c r="I291" s="46">
        <v>896.2</v>
      </c>
      <c r="J291" s="46">
        <v>451.91475</v>
      </c>
      <c r="K291" s="46">
        <v>512.55225</v>
      </c>
      <c r="L291" s="46">
        <v>725.323725</v>
      </c>
      <c r="M291" s="46">
        <v>515.187225</v>
      </c>
      <c r="N291" s="46">
        <v>504.272475</v>
      </c>
      <c r="O291" s="46">
        <f t="shared" si="10"/>
        <v>9159.630425</v>
      </c>
    </row>
    <row r="292" spans="1:15" ht="15">
      <c r="A292" s="43">
        <v>2381</v>
      </c>
      <c r="B292" s="43" t="s">
        <v>237</v>
      </c>
      <c r="C292" s="46">
        <v>5197.98</v>
      </c>
      <c r="D292" s="46">
        <v>7668.52</v>
      </c>
      <c r="E292" s="46">
        <v>15542.18</v>
      </c>
      <c r="F292" s="45">
        <v>10528.1</v>
      </c>
      <c r="G292" s="45">
        <v>12910.01</v>
      </c>
      <c r="H292" s="46">
        <v>20962.65</v>
      </c>
      <c r="I292" s="46">
        <v>10399.46</v>
      </c>
      <c r="J292" s="46">
        <v>5757.26823</v>
      </c>
      <c r="K292" s="46">
        <v>3300.278625</v>
      </c>
      <c r="L292" s="46">
        <v>4563.690705</v>
      </c>
      <c r="M292" s="46">
        <v>5375.105347499999</v>
      </c>
      <c r="N292" s="46">
        <v>7537.9986675</v>
      </c>
      <c r="O292" s="46">
        <f t="shared" si="10"/>
        <v>109743.241575</v>
      </c>
    </row>
    <row r="293" spans="1:15" ht="15">
      <c r="A293" s="43">
        <v>2384</v>
      </c>
      <c r="B293" s="43" t="s">
        <v>240</v>
      </c>
      <c r="C293" s="46">
        <v>2339.6</v>
      </c>
      <c r="D293" s="46">
        <v>2863.84</v>
      </c>
      <c r="E293" s="46">
        <v>3348.13</v>
      </c>
      <c r="F293" s="45">
        <v>4361.13</v>
      </c>
      <c r="G293" s="45">
        <v>4123.21</v>
      </c>
      <c r="H293" s="46">
        <v>1882.37</v>
      </c>
      <c r="I293" s="46">
        <v>3308.64</v>
      </c>
      <c r="J293" s="46">
        <v>7015.456665</v>
      </c>
      <c r="K293" s="46">
        <v>5055.448702500001</v>
      </c>
      <c r="L293" s="46">
        <v>3439.2504037500003</v>
      </c>
      <c r="M293" s="46">
        <v>10462.0227075</v>
      </c>
      <c r="N293" s="46">
        <f>4618.95737625+0.89</f>
        <v>4619.847376250001</v>
      </c>
      <c r="O293" s="46">
        <f t="shared" si="10"/>
        <v>52818.94585499999</v>
      </c>
    </row>
    <row r="294" spans="1:15" ht="15">
      <c r="A294" s="43">
        <v>2612</v>
      </c>
      <c r="B294" s="43" t="s">
        <v>316</v>
      </c>
      <c r="C294" s="46">
        <v>1700.98</v>
      </c>
      <c r="D294" s="46">
        <v>2176.47</v>
      </c>
      <c r="E294" s="46">
        <v>2011.06</v>
      </c>
      <c r="F294" s="45">
        <v>4013.03</v>
      </c>
      <c r="G294" s="45">
        <v>7462.58</v>
      </c>
      <c r="H294" s="46">
        <v>2614.01</v>
      </c>
      <c r="I294" s="46">
        <v>4135.27</v>
      </c>
      <c r="J294" s="46">
        <v>4000</v>
      </c>
      <c r="K294" s="46">
        <v>6000</v>
      </c>
      <c r="L294" s="46">
        <v>4000</v>
      </c>
      <c r="M294" s="46">
        <v>2238.45</v>
      </c>
      <c r="N294" s="46">
        <v>2045.1485250000003</v>
      </c>
      <c r="O294" s="46">
        <f t="shared" si="10"/>
        <v>42396.998525</v>
      </c>
    </row>
    <row r="295" spans="1:15" ht="15">
      <c r="A295" s="43">
        <v>3142</v>
      </c>
      <c r="B295" s="43" t="s">
        <v>244</v>
      </c>
      <c r="C295" s="46">
        <v>828</v>
      </c>
      <c r="D295" s="46">
        <v>830</v>
      </c>
      <c r="E295" s="46">
        <v>0</v>
      </c>
      <c r="F295" s="45">
        <v>1645</v>
      </c>
      <c r="G295" s="45">
        <v>810</v>
      </c>
      <c r="H295" s="46">
        <v>0</v>
      </c>
      <c r="I295" s="46">
        <v>1642</v>
      </c>
      <c r="J295" s="46">
        <v>900</v>
      </c>
      <c r="K295" s="46">
        <v>900</v>
      </c>
      <c r="L295" s="46">
        <v>900</v>
      </c>
      <c r="M295" s="46">
        <v>900</v>
      </c>
      <c r="N295" s="46">
        <v>900</v>
      </c>
      <c r="O295" s="46">
        <f t="shared" si="10"/>
        <v>10255</v>
      </c>
    </row>
    <row r="296" spans="1:15" ht="26.25">
      <c r="A296" s="43">
        <v>3261</v>
      </c>
      <c r="B296" s="43" t="s">
        <v>352</v>
      </c>
      <c r="C296" s="46"/>
      <c r="D296" s="46">
        <v>7424</v>
      </c>
      <c r="E296" s="46">
        <v>16240</v>
      </c>
      <c r="F296" s="46">
        <v>0</v>
      </c>
      <c r="G296" s="45">
        <v>4640</v>
      </c>
      <c r="H296" s="46">
        <v>9280</v>
      </c>
      <c r="I296" s="46"/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 t="shared" si="10"/>
        <v>37584</v>
      </c>
    </row>
    <row r="297" spans="1:15" ht="15">
      <c r="A297" s="43">
        <v>3471</v>
      </c>
      <c r="B297" s="43" t="s">
        <v>260</v>
      </c>
      <c r="C297" s="46">
        <v>0</v>
      </c>
      <c r="D297" s="46">
        <v>530</v>
      </c>
      <c r="E297" s="46">
        <v>320</v>
      </c>
      <c r="F297" s="45">
        <v>1510</v>
      </c>
      <c r="G297" s="45">
        <v>180</v>
      </c>
      <c r="H297" s="46">
        <v>190</v>
      </c>
      <c r="I297" s="46">
        <v>210</v>
      </c>
      <c r="J297" s="46">
        <v>250</v>
      </c>
      <c r="K297" s="46">
        <v>250</v>
      </c>
      <c r="L297" s="46">
        <v>250</v>
      </c>
      <c r="M297" s="46">
        <v>250</v>
      </c>
      <c r="N297" s="46">
        <v>250</v>
      </c>
      <c r="O297" s="46">
        <f t="shared" si="10"/>
        <v>4190</v>
      </c>
    </row>
    <row r="298" spans="1:15" ht="15">
      <c r="A298" s="43">
        <v>3511</v>
      </c>
      <c r="B298" s="43" t="s">
        <v>261</v>
      </c>
      <c r="C298" s="46">
        <v>841.41</v>
      </c>
      <c r="D298" s="46">
        <v>198.13</v>
      </c>
      <c r="E298" s="46">
        <v>24288.42</v>
      </c>
      <c r="F298" s="45">
        <v>7153</v>
      </c>
      <c r="G298" s="45">
        <v>1740</v>
      </c>
      <c r="H298" s="46">
        <v>10911</v>
      </c>
      <c r="I298" s="46">
        <v>0</v>
      </c>
      <c r="J298" s="46">
        <v>1657.2427199999997</v>
      </c>
      <c r="K298" s="46">
        <v>2288.9371837500003</v>
      </c>
      <c r="L298" s="46">
        <v>7717.5</v>
      </c>
      <c r="M298" s="46">
        <v>7717.5</v>
      </c>
      <c r="N298" s="46">
        <v>0</v>
      </c>
      <c r="O298" s="46">
        <f t="shared" si="10"/>
        <v>64513.13990375</v>
      </c>
    </row>
    <row r="299" spans="1:15" ht="15">
      <c r="A299" s="43">
        <v>3521</v>
      </c>
      <c r="B299" s="43" t="s">
        <v>287</v>
      </c>
      <c r="C299" s="46"/>
      <c r="D299" s="46"/>
      <c r="E299" s="46"/>
      <c r="F299" s="46">
        <v>0</v>
      </c>
      <c r="G299" s="46">
        <v>0</v>
      </c>
      <c r="H299" s="46">
        <v>0</v>
      </c>
      <c r="I299" s="46"/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t="shared" si="10"/>
        <v>0</v>
      </c>
    </row>
    <row r="300" spans="1:15" ht="15">
      <c r="A300" s="43">
        <v>3551</v>
      </c>
      <c r="B300" s="43" t="s">
        <v>325</v>
      </c>
      <c r="C300" s="46">
        <v>7105.39</v>
      </c>
      <c r="D300" s="46">
        <v>5917.33</v>
      </c>
      <c r="E300" s="46">
        <v>5080.8</v>
      </c>
      <c r="F300" s="45">
        <v>0</v>
      </c>
      <c r="G300" s="45">
        <v>40696.8</v>
      </c>
      <c r="H300" s="46">
        <v>14502.22</v>
      </c>
      <c r="I300" s="46">
        <v>19232.8</v>
      </c>
      <c r="J300" s="46">
        <v>3000</v>
      </c>
      <c r="K300" s="46">
        <v>0</v>
      </c>
      <c r="L300" s="46">
        <v>3000</v>
      </c>
      <c r="M300" s="46">
        <v>0</v>
      </c>
      <c r="N300" s="51">
        <f>3000-150.8</f>
        <v>2849.2</v>
      </c>
      <c r="O300" s="46">
        <f t="shared" si="10"/>
        <v>101384.54000000001</v>
      </c>
    </row>
    <row r="301" spans="1:15" ht="15">
      <c r="A301" s="43">
        <v>3571</v>
      </c>
      <c r="B301" s="43" t="s">
        <v>287</v>
      </c>
      <c r="C301" s="46">
        <v>915</v>
      </c>
      <c r="D301" s="46"/>
      <c r="E301" s="46">
        <v>3315.81</v>
      </c>
      <c r="F301" s="45">
        <v>153.12</v>
      </c>
      <c r="G301" s="45">
        <v>1003</v>
      </c>
      <c r="H301" s="46"/>
      <c r="I301" s="46">
        <v>0</v>
      </c>
      <c r="J301" s="46">
        <v>2310</v>
      </c>
      <c r="K301" s="46">
        <v>2310</v>
      </c>
      <c r="L301" s="46">
        <v>2310</v>
      </c>
      <c r="M301" s="46">
        <v>2310</v>
      </c>
      <c r="N301" s="46">
        <v>2310</v>
      </c>
      <c r="O301" s="46">
        <f t="shared" si="10"/>
        <v>16936.93</v>
      </c>
    </row>
    <row r="302" spans="1:15" ht="15">
      <c r="A302" s="43">
        <v>3814</v>
      </c>
      <c r="B302" s="43" t="s">
        <v>330</v>
      </c>
      <c r="C302" s="46">
        <v>227.65</v>
      </c>
      <c r="D302" s="46">
        <v>7165.1</v>
      </c>
      <c r="E302" s="46">
        <v>8020.07</v>
      </c>
      <c r="F302" s="45">
        <v>6716.29</v>
      </c>
      <c r="G302" s="45">
        <v>2526.4</v>
      </c>
      <c r="H302" s="46">
        <v>308.02</v>
      </c>
      <c r="I302" s="46">
        <v>4502.5</v>
      </c>
      <c r="J302" s="46">
        <v>1563.93979875</v>
      </c>
      <c r="K302" s="46">
        <v>4881.704625</v>
      </c>
      <c r="L302" s="46">
        <v>12660.863591250001</v>
      </c>
      <c r="M302" s="46">
        <v>2379.44030625</v>
      </c>
      <c r="N302" s="46">
        <v>0</v>
      </c>
      <c r="O302" s="46">
        <f t="shared" si="10"/>
        <v>50951.978321250004</v>
      </c>
    </row>
    <row r="303" spans="1:15" ht="15">
      <c r="A303" s="43">
        <v>3856</v>
      </c>
      <c r="B303" s="43" t="s">
        <v>270</v>
      </c>
      <c r="C303" s="46"/>
      <c r="D303" s="46">
        <v>13</v>
      </c>
      <c r="E303" s="46">
        <v>20</v>
      </c>
      <c r="F303" s="46">
        <v>0</v>
      </c>
      <c r="G303" s="46">
        <v>0</v>
      </c>
      <c r="H303" s="46"/>
      <c r="I303" s="46"/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10"/>
        <v>33</v>
      </c>
    </row>
    <row r="304" spans="1:15" ht="15">
      <c r="A304" s="43">
        <v>3857</v>
      </c>
      <c r="B304" s="43" t="s">
        <v>271</v>
      </c>
      <c r="C304" s="46">
        <v>0</v>
      </c>
      <c r="D304" s="46">
        <v>0</v>
      </c>
      <c r="E304" s="46">
        <v>0</v>
      </c>
      <c r="F304" s="45">
        <v>340</v>
      </c>
      <c r="G304" s="46">
        <v>0</v>
      </c>
      <c r="H304" s="46">
        <v>0</v>
      </c>
      <c r="I304" s="46">
        <v>0</v>
      </c>
      <c r="J304" s="46">
        <v>200</v>
      </c>
      <c r="K304" s="46">
        <v>200</v>
      </c>
      <c r="L304" s="46">
        <v>200</v>
      </c>
      <c r="M304" s="46">
        <v>200</v>
      </c>
      <c r="N304" s="46">
        <v>200</v>
      </c>
      <c r="O304" s="46">
        <f t="shared" si="10"/>
        <v>1340</v>
      </c>
    </row>
    <row r="305" spans="1:15" ht="15">
      <c r="A305" s="43">
        <v>3858</v>
      </c>
      <c r="B305" s="43" t="s">
        <v>272</v>
      </c>
      <c r="C305" s="46">
        <v>0</v>
      </c>
      <c r="D305" s="46">
        <v>0</v>
      </c>
      <c r="E305" s="46">
        <v>0</v>
      </c>
      <c r="F305" s="45">
        <v>104</v>
      </c>
      <c r="G305" s="46">
        <v>0</v>
      </c>
      <c r="H305" s="46">
        <v>0</v>
      </c>
      <c r="I305" s="46">
        <v>0</v>
      </c>
      <c r="J305" s="46">
        <v>50</v>
      </c>
      <c r="K305" s="46">
        <v>50</v>
      </c>
      <c r="L305" s="46">
        <v>50</v>
      </c>
      <c r="M305" s="46">
        <v>50</v>
      </c>
      <c r="N305" s="46">
        <v>50</v>
      </c>
      <c r="O305" s="46">
        <f t="shared" si="10"/>
        <v>354</v>
      </c>
    </row>
    <row r="306" spans="1:15" ht="15">
      <c r="A306" s="43"/>
      <c r="B306" s="43" t="s">
        <v>276</v>
      </c>
      <c r="C306" s="46"/>
      <c r="D306" s="46">
        <v>0</v>
      </c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>
        <f t="shared" si="10"/>
        <v>0</v>
      </c>
    </row>
    <row r="307" spans="1:15" ht="39">
      <c r="A307" s="43" t="s">
        <v>353</v>
      </c>
      <c r="B307" s="43" t="s">
        <v>155</v>
      </c>
      <c r="C307" s="44">
        <f aca="true" t="shared" si="11" ref="C307:O307">SUM(C269:C306)</f>
        <v>105809.80999999998</v>
      </c>
      <c r="D307" s="44">
        <f t="shared" si="11"/>
        <v>146137.39</v>
      </c>
      <c r="E307" s="44">
        <f t="shared" si="11"/>
        <v>166043.27999999997</v>
      </c>
      <c r="F307" s="44">
        <f t="shared" si="11"/>
        <v>134014.68000000002</v>
      </c>
      <c r="G307" s="44">
        <f t="shared" si="11"/>
        <v>177473.65</v>
      </c>
      <c r="H307" s="44">
        <f t="shared" si="11"/>
        <v>149286.87</v>
      </c>
      <c r="I307" s="44">
        <f t="shared" si="11"/>
        <v>113481.59999999999</v>
      </c>
      <c r="J307" s="44">
        <f t="shared" si="11"/>
        <v>109108.07364007</v>
      </c>
      <c r="K307" s="44">
        <f t="shared" si="11"/>
        <v>105525.70100583001</v>
      </c>
      <c r="L307" s="44">
        <f t="shared" si="11"/>
        <v>121503.24858313001</v>
      </c>
      <c r="M307" s="44">
        <f t="shared" si="11"/>
        <v>106050.39384615001</v>
      </c>
      <c r="N307" s="44">
        <f t="shared" si="11"/>
        <v>115441.59909417</v>
      </c>
      <c r="O307" s="44">
        <f t="shared" si="11"/>
        <v>1549876.2961693502</v>
      </c>
    </row>
    <row r="308" spans="1:15" ht="15">
      <c r="A308" s="41"/>
      <c r="C308" s="46"/>
      <c r="D308" s="46"/>
      <c r="E308" s="46"/>
      <c r="J308" s="46"/>
      <c r="K308" s="46"/>
      <c r="L308" s="46"/>
      <c r="M308" s="46"/>
      <c r="N308" s="46"/>
      <c r="O308" s="46"/>
    </row>
    <row r="309" spans="1:15" ht="15">
      <c r="A309" s="41"/>
      <c r="B309" s="43" t="s">
        <v>354</v>
      </c>
      <c r="C309" s="44">
        <f aca="true" t="shared" si="12" ref="C309:O309">+C76+C134+C180+C236+C266+C307</f>
        <v>2546082.0300000003</v>
      </c>
      <c r="D309" s="44">
        <f t="shared" si="12"/>
        <v>3495335.13</v>
      </c>
      <c r="E309" s="44">
        <f>+E76+E134+E180+E236+E266+E307</f>
        <v>3649979.2</v>
      </c>
      <c r="F309" s="44">
        <f t="shared" si="12"/>
        <v>3364735.08</v>
      </c>
      <c r="G309" s="44">
        <f>+G76+G134+G180+G236+G266+G307</f>
        <v>4583881.85</v>
      </c>
      <c r="H309" s="44">
        <f>+H76+H134+H180+H236+H266+H307</f>
        <v>3278901.14</v>
      </c>
      <c r="I309" s="44">
        <f>+I76+I134+I180+I236+I266+I307</f>
        <v>2816602.15</v>
      </c>
      <c r="J309" s="44">
        <f t="shared" si="12"/>
        <v>3555548.4574438455</v>
      </c>
      <c r="K309" s="44">
        <f t="shared" si="12"/>
        <v>3482020.30489253</v>
      </c>
      <c r="L309" s="44">
        <f t="shared" si="12"/>
        <v>3171710.34252673</v>
      </c>
      <c r="M309" s="44">
        <f t="shared" si="12"/>
        <v>3114621.0289072627</v>
      </c>
      <c r="N309" s="44">
        <f t="shared" si="12"/>
        <v>3414404.9704559203</v>
      </c>
      <c r="O309" s="44">
        <f t="shared" si="12"/>
        <v>40473821.68422628</v>
      </c>
    </row>
    <row r="310" spans="6:9" ht="15">
      <c r="F310" s="44"/>
      <c r="G310" s="44"/>
      <c r="H310" s="43"/>
      <c r="I310" s="44"/>
    </row>
    <row r="311" spans="6:15" ht="15">
      <c r="F311" s="44"/>
      <c r="G311" s="44"/>
      <c r="H311" s="43"/>
      <c r="I311" s="44"/>
      <c r="O311" s="22">
        <f>'[1]Ingresos 2013 Junio'!O95</f>
        <v>41220695.37467511</v>
      </c>
    </row>
    <row r="312" spans="1:9" ht="15">
      <c r="A312" s="110" t="s">
        <v>178</v>
      </c>
      <c r="B312" s="110"/>
      <c r="C312" s="110"/>
      <c r="D312" s="110"/>
      <c r="E312" s="110"/>
      <c r="F312" s="44"/>
      <c r="G312" s="44"/>
      <c r="H312" s="43"/>
      <c r="I312" s="44"/>
    </row>
    <row r="313" spans="1:15" ht="15">
      <c r="A313" s="23" t="s">
        <v>179</v>
      </c>
      <c r="B313" s="24"/>
      <c r="C313" s="24"/>
      <c r="D313" s="24"/>
      <c r="E313" s="24"/>
      <c r="F313" s="44"/>
      <c r="G313" s="44"/>
      <c r="H313" s="43"/>
      <c r="I313" s="44"/>
      <c r="O313" s="46"/>
    </row>
    <row r="314" spans="1:9" ht="15">
      <c r="A314" s="25"/>
      <c r="B314" s="26"/>
      <c r="C314" s="26"/>
      <c r="D314" s="26"/>
      <c r="E314" s="26"/>
      <c r="F314" s="44"/>
      <c r="G314" s="44"/>
      <c r="H314" s="43"/>
      <c r="I314" s="44"/>
    </row>
    <row r="315" spans="1:9" ht="15">
      <c r="A315" s="25" t="s">
        <v>180</v>
      </c>
      <c r="B315" s="26"/>
      <c r="C315" s="26"/>
      <c r="D315" s="26"/>
      <c r="E315" s="26"/>
      <c r="F315" s="44"/>
      <c r="G315" s="44"/>
      <c r="H315" s="43"/>
      <c r="I315" s="44"/>
    </row>
    <row r="316" spans="1:9" ht="15">
      <c r="A316" s="27" t="s">
        <v>181</v>
      </c>
      <c r="B316" s="26"/>
      <c r="C316" s="26"/>
      <c r="D316" s="26"/>
      <c r="E316" s="26"/>
      <c r="F316" s="44"/>
      <c r="G316" s="44"/>
      <c r="H316" s="43"/>
      <c r="I316" s="44"/>
    </row>
    <row r="317" spans="1:9" ht="15">
      <c r="A317" s="26"/>
      <c r="B317" s="3"/>
      <c r="C317" s="3"/>
      <c r="D317" s="28" t="s">
        <v>182</v>
      </c>
      <c r="E317" s="28"/>
      <c r="F317" s="44"/>
      <c r="G317" s="44"/>
      <c r="H317" s="43"/>
      <c r="I317" s="44"/>
    </row>
    <row r="318" spans="1:9" ht="15">
      <c r="A318" s="26"/>
      <c r="B318" s="3"/>
      <c r="C318" s="3"/>
      <c r="D318" s="29" t="s">
        <v>183</v>
      </c>
      <c r="E318" s="29"/>
      <c r="F318" s="44"/>
      <c r="G318" s="44"/>
      <c r="H318" s="43"/>
      <c r="I318" s="44"/>
    </row>
    <row r="319" spans="1:9" ht="15">
      <c r="A319" s="30" t="s">
        <v>184</v>
      </c>
      <c r="B319" s="3"/>
      <c r="C319" s="3"/>
      <c r="D319" s="28"/>
      <c r="E319" s="27"/>
      <c r="F319" s="44"/>
      <c r="G319" s="44"/>
      <c r="H319" s="43"/>
      <c r="I319" s="44"/>
    </row>
    <row r="320" spans="1:9" ht="15">
      <c r="A320" s="26" t="s">
        <v>185</v>
      </c>
      <c r="B320" s="31"/>
      <c r="C320" s="31"/>
      <c r="D320" s="27"/>
      <c r="E320" s="27"/>
      <c r="F320" s="44"/>
      <c r="G320" s="44"/>
      <c r="H320" s="43"/>
      <c r="I320" s="44"/>
    </row>
    <row r="321" spans="1:8" ht="15">
      <c r="A321" s="32"/>
      <c r="B321" s="3"/>
      <c r="C321" s="3"/>
      <c r="D321" s="33" t="s">
        <v>186</v>
      </c>
      <c r="E321" s="30"/>
      <c r="F321" s="44"/>
      <c r="H321" s="26"/>
    </row>
    <row r="322" spans="1:8" ht="15">
      <c r="A322" s="26"/>
      <c r="B322" s="3"/>
      <c r="C322" s="3"/>
      <c r="D322" s="29" t="s">
        <v>187</v>
      </c>
      <c r="E322" s="29"/>
      <c r="F322" s="44"/>
      <c r="H322" s="26"/>
    </row>
    <row r="323" spans="1:6" ht="15">
      <c r="A323" s="25" t="s">
        <v>188</v>
      </c>
      <c r="B323" s="3"/>
      <c r="C323" s="3"/>
      <c r="D323" s="27"/>
      <c r="E323" s="27"/>
      <c r="F323" s="44"/>
    </row>
    <row r="324" spans="1:6" ht="15">
      <c r="A324" s="26" t="s">
        <v>187</v>
      </c>
      <c r="B324" s="3"/>
      <c r="C324" s="3"/>
      <c r="D324" s="27"/>
      <c r="E324" s="27"/>
      <c r="F324" s="44"/>
    </row>
    <row r="325" spans="1:6" ht="15">
      <c r="A325" s="32"/>
      <c r="B325" s="3"/>
      <c r="C325" s="3"/>
      <c r="D325" s="30" t="s">
        <v>189</v>
      </c>
      <c r="E325" s="30"/>
      <c r="F325" s="44"/>
    </row>
    <row r="326" spans="1:6" ht="15">
      <c r="A326" s="26"/>
      <c r="B326" s="3"/>
      <c r="C326" s="3"/>
      <c r="D326" s="29" t="s">
        <v>187</v>
      </c>
      <c r="E326" s="29"/>
      <c r="F326" s="44"/>
    </row>
    <row r="327" spans="1:6" ht="15">
      <c r="A327" s="25" t="s">
        <v>190</v>
      </c>
      <c r="B327" s="26"/>
      <c r="C327" s="26"/>
      <c r="D327" s="26"/>
      <c r="E327" s="26"/>
      <c r="F327" s="44"/>
    </row>
    <row r="328" spans="1:6" ht="15">
      <c r="A328" s="26" t="s">
        <v>187</v>
      </c>
      <c r="B328" s="26"/>
      <c r="C328" s="26"/>
      <c r="D328" s="26"/>
      <c r="E328" s="26"/>
      <c r="F328" s="44"/>
    </row>
    <row r="329" ht="15">
      <c r="F329" s="44"/>
    </row>
    <row r="330" ht="15">
      <c r="F330" s="44"/>
    </row>
    <row r="331" ht="15">
      <c r="F331" s="46"/>
    </row>
    <row r="332" ht="15">
      <c r="F332" s="47"/>
    </row>
    <row r="333" ht="15">
      <c r="F333" s="44"/>
    </row>
    <row r="334" ht="15">
      <c r="F334" s="44"/>
    </row>
    <row r="335" ht="15">
      <c r="F335" s="44"/>
    </row>
    <row r="336" ht="15">
      <c r="F336" s="44"/>
    </row>
    <row r="337" ht="15">
      <c r="F337" s="44"/>
    </row>
    <row r="338" ht="15">
      <c r="F338" s="44"/>
    </row>
    <row r="339" ht="15">
      <c r="F339" s="44"/>
    </row>
    <row r="340" ht="15">
      <c r="F340" s="44"/>
    </row>
    <row r="341" ht="15">
      <c r="F341" s="44"/>
    </row>
    <row r="342" ht="15">
      <c r="F342" s="44"/>
    </row>
    <row r="343" ht="15">
      <c r="F343" s="44"/>
    </row>
    <row r="344" ht="15">
      <c r="F344" s="44"/>
    </row>
    <row r="345" ht="15">
      <c r="F345" s="44"/>
    </row>
    <row r="346" ht="15">
      <c r="F346" s="44"/>
    </row>
    <row r="347" ht="15">
      <c r="F347" s="44"/>
    </row>
    <row r="348" ht="15">
      <c r="F348" s="44"/>
    </row>
    <row r="349" ht="15">
      <c r="F349" s="44"/>
    </row>
    <row r="350" ht="15">
      <c r="F350" s="44"/>
    </row>
    <row r="351" ht="15">
      <c r="F351" s="44"/>
    </row>
    <row r="352" ht="15">
      <c r="F352" s="44"/>
    </row>
    <row r="353" ht="15">
      <c r="F353" s="44"/>
    </row>
    <row r="354" ht="15">
      <c r="F354" s="44"/>
    </row>
    <row r="355" ht="15">
      <c r="F355" s="44"/>
    </row>
    <row r="356" ht="15">
      <c r="F356" s="44"/>
    </row>
    <row r="357" ht="15">
      <c r="F357" s="44"/>
    </row>
    <row r="358" ht="15">
      <c r="F358" s="44"/>
    </row>
    <row r="359" ht="15">
      <c r="F359" s="44"/>
    </row>
    <row r="360" ht="15">
      <c r="F360" s="44"/>
    </row>
    <row r="361" ht="15">
      <c r="F361" s="44"/>
    </row>
    <row r="362" ht="15">
      <c r="F362" s="44"/>
    </row>
    <row r="363" ht="15">
      <c r="F363" s="44"/>
    </row>
    <row r="364" ht="15">
      <c r="F364" s="44"/>
    </row>
    <row r="365" ht="15">
      <c r="F365" s="28"/>
    </row>
    <row r="366" ht="15">
      <c r="F366" s="29"/>
    </row>
    <row r="367" ht="15">
      <c r="F367" s="27"/>
    </row>
    <row r="368" ht="15">
      <c r="F368" s="27"/>
    </row>
    <row r="369" ht="15">
      <c r="F369" s="30"/>
    </row>
    <row r="370" ht="15">
      <c r="F370" s="29"/>
    </row>
    <row r="371" ht="15">
      <c r="F371" s="27"/>
    </row>
    <row r="372" ht="15">
      <c r="F372" s="27"/>
    </row>
    <row r="373" ht="15">
      <c r="F373" s="30"/>
    </row>
    <row r="374" ht="15">
      <c r="F374" s="29"/>
    </row>
    <row r="375" ht="15">
      <c r="F375" s="26"/>
    </row>
    <row r="376" ht="15">
      <c r="F376" s="26"/>
    </row>
  </sheetData>
  <sheetProtection/>
  <mergeCells count="6">
    <mergeCell ref="A312:E312"/>
    <mergeCell ref="A1:O1"/>
    <mergeCell ref="A2:O2"/>
    <mergeCell ref="A5:B5"/>
    <mergeCell ref="A6:B6"/>
    <mergeCell ref="A7:B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PageLayoutView="0" workbookViewId="0" topLeftCell="A4">
      <pane xSplit="2" ySplit="2" topLeftCell="C79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101" sqref="A101"/>
    </sheetView>
  </sheetViews>
  <sheetFormatPr defaultColWidth="11.421875" defaultRowHeight="15"/>
  <cols>
    <col min="1" max="1" width="25.00390625" style="2" bestFit="1" customWidth="1"/>
    <col min="2" max="2" width="35.140625" style="2" bestFit="1" customWidth="1"/>
    <col min="3" max="3" width="11.7109375" style="3" bestFit="1" customWidth="1"/>
    <col min="4" max="4" width="10.57421875" style="3" customWidth="1"/>
    <col min="5" max="5" width="12.7109375" style="2" bestFit="1" customWidth="1"/>
    <col min="6" max="6" width="12.8515625" style="2" customWidth="1"/>
    <col min="7" max="7" width="10.00390625" style="2" bestFit="1" customWidth="1"/>
    <col min="8" max="8" width="11.7109375" style="2" bestFit="1" customWidth="1"/>
    <col min="9" max="9" width="10.8515625" style="2" bestFit="1" customWidth="1"/>
    <col min="10" max="10" width="10.00390625" style="2" bestFit="1" customWidth="1"/>
    <col min="11" max="11" width="10.28125" style="2" bestFit="1" customWidth="1"/>
    <col min="12" max="12" width="10.00390625" style="2" bestFit="1" customWidth="1"/>
    <col min="13" max="13" width="11.7109375" style="2" bestFit="1" customWidth="1"/>
    <col min="14" max="14" width="11.8515625" style="2" bestFit="1" customWidth="1"/>
    <col min="15" max="15" width="10.8515625" style="2" bestFit="1" customWidth="1"/>
    <col min="16" max="16" width="14.140625" style="2" bestFit="1" customWidth="1"/>
    <col min="17" max="17" width="9.00390625" style="2" bestFit="1" customWidth="1"/>
    <col min="18" max="16384" width="11.421875" style="2" customWidth="1"/>
  </cols>
  <sheetData>
    <row r="1" ht="15">
      <c r="A1" s="1" t="s">
        <v>0</v>
      </c>
    </row>
    <row r="2" spans="1:4" ht="15">
      <c r="A2" s="1" t="s">
        <v>380</v>
      </c>
      <c r="D2" s="1"/>
    </row>
    <row r="3" spans="3:4" ht="15">
      <c r="C3" s="1"/>
      <c r="D3" s="1"/>
    </row>
    <row r="4" spans="1:15" ht="15">
      <c r="A4" s="4" t="s">
        <v>2</v>
      </c>
      <c r="B4" s="4" t="s">
        <v>3</v>
      </c>
      <c r="C4" s="92" t="s">
        <v>4</v>
      </c>
      <c r="D4" s="92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92" t="s">
        <v>11</v>
      </c>
      <c r="K4" s="92" t="s">
        <v>12</v>
      </c>
      <c r="L4" s="92" t="s">
        <v>13</v>
      </c>
      <c r="M4" s="92" t="s">
        <v>14</v>
      </c>
      <c r="N4" s="92" t="s">
        <v>15</v>
      </c>
      <c r="O4" s="4" t="s">
        <v>16</v>
      </c>
    </row>
    <row r="5" spans="1:4" ht="15">
      <c r="A5" s="3"/>
      <c r="B5" s="3"/>
      <c r="C5" s="2"/>
      <c r="D5" s="2"/>
    </row>
    <row r="6" spans="1:4" ht="15">
      <c r="A6" s="3"/>
      <c r="B6" s="3"/>
      <c r="C6" s="2"/>
      <c r="D6" s="2"/>
    </row>
    <row r="7" spans="1:15" s="7" customFormat="1" ht="15">
      <c r="A7" s="65" t="s">
        <v>17</v>
      </c>
      <c r="B7" s="79" t="s">
        <v>18</v>
      </c>
      <c r="C7" s="70">
        <f>SUM(C8:C14)</f>
        <v>338094.82</v>
      </c>
      <c r="D7" s="70">
        <f aca="true" t="shared" si="0" ref="D7:N7">SUM(D8:D14)</f>
        <v>356114.02</v>
      </c>
      <c r="E7" s="70">
        <f t="shared" si="0"/>
        <v>1251996.6400000001</v>
      </c>
      <c r="F7" s="70">
        <f t="shared" si="0"/>
        <v>874337.42</v>
      </c>
      <c r="G7" s="70">
        <f t="shared" si="0"/>
        <v>480421.18999999994</v>
      </c>
      <c r="H7" s="70">
        <f t="shared" si="0"/>
        <v>567336.26</v>
      </c>
      <c r="I7" s="70">
        <f t="shared" si="0"/>
        <v>596712.3200000001</v>
      </c>
      <c r="J7" s="70">
        <f t="shared" si="0"/>
        <v>441781.68</v>
      </c>
      <c r="K7" s="70">
        <f t="shared" si="0"/>
        <v>444005.44</v>
      </c>
      <c r="L7" s="70">
        <f t="shared" si="0"/>
        <v>578024.94</v>
      </c>
      <c r="M7" s="70">
        <f t="shared" si="0"/>
        <v>457180.01</v>
      </c>
      <c r="N7" s="70">
        <f t="shared" si="0"/>
        <v>433730.83999999997</v>
      </c>
      <c r="O7" s="70">
        <f>SUM(C7:N7)</f>
        <v>6819735.58</v>
      </c>
    </row>
    <row r="8" spans="1:15" ht="15">
      <c r="A8" s="5" t="s">
        <v>19</v>
      </c>
      <c r="B8" s="80" t="s">
        <v>20</v>
      </c>
      <c r="C8" s="71">
        <v>148890</v>
      </c>
      <c r="D8" s="71">
        <v>148980</v>
      </c>
      <c r="E8" s="71">
        <v>368690</v>
      </c>
      <c r="F8" s="71">
        <v>257655</v>
      </c>
      <c r="G8" s="71">
        <v>147475</v>
      </c>
      <c r="H8" s="71">
        <v>143540</v>
      </c>
      <c r="I8" s="71">
        <v>248455</v>
      </c>
      <c r="J8" s="71">
        <v>187355</v>
      </c>
      <c r="K8" s="71">
        <v>182995</v>
      </c>
      <c r="L8" s="71">
        <v>241550</v>
      </c>
      <c r="M8" s="71">
        <v>198865</v>
      </c>
      <c r="N8" s="71">
        <v>178985</v>
      </c>
      <c r="O8" s="71">
        <f>SUM(C8:N8)</f>
        <v>2453435</v>
      </c>
    </row>
    <row r="9" spans="1:15" ht="15">
      <c r="A9" s="5" t="s">
        <v>21</v>
      </c>
      <c r="B9" s="80" t="s">
        <v>22</v>
      </c>
      <c r="C9" s="71">
        <v>1964.32</v>
      </c>
      <c r="D9" s="71">
        <v>1501.02</v>
      </c>
      <c r="E9" s="71">
        <v>2417.64</v>
      </c>
      <c r="F9" s="71">
        <v>2284.42</v>
      </c>
      <c r="G9" s="71">
        <v>1363.83</v>
      </c>
      <c r="H9" s="71">
        <v>119</v>
      </c>
      <c r="I9" s="71">
        <v>4105.32</v>
      </c>
      <c r="J9" s="71">
        <v>771.68</v>
      </c>
      <c r="K9" s="71">
        <v>377.88</v>
      </c>
      <c r="L9" s="71">
        <v>4290.44</v>
      </c>
      <c r="M9" s="71">
        <v>1646.01</v>
      </c>
      <c r="N9" s="71">
        <v>2011.84</v>
      </c>
      <c r="O9" s="71">
        <f aca="true" t="shared" si="1" ref="O9:O14">SUM(C9:N9)</f>
        <v>22853.399999999998</v>
      </c>
    </row>
    <row r="10" spans="1:16" ht="15">
      <c r="A10" s="5" t="s">
        <v>23</v>
      </c>
      <c r="B10" s="80" t="s">
        <v>24</v>
      </c>
      <c r="C10" s="71">
        <v>54060</v>
      </c>
      <c r="D10" s="71">
        <v>40867</v>
      </c>
      <c r="E10" s="71">
        <v>209272</v>
      </c>
      <c r="F10" s="71">
        <v>103355</v>
      </c>
      <c r="G10" s="71">
        <v>43825</v>
      </c>
      <c r="H10" s="71">
        <v>53990</v>
      </c>
      <c r="I10" s="71">
        <v>72595</v>
      </c>
      <c r="J10" s="71">
        <v>61716</v>
      </c>
      <c r="K10" s="71">
        <v>55257</v>
      </c>
      <c r="L10" s="71">
        <v>71610</v>
      </c>
      <c r="M10" s="71">
        <v>77725</v>
      </c>
      <c r="N10" s="71">
        <v>78283</v>
      </c>
      <c r="O10" s="71">
        <f t="shared" si="1"/>
        <v>922555</v>
      </c>
      <c r="P10" s="67"/>
    </row>
    <row r="11" spans="1:16" ht="15">
      <c r="A11" s="5" t="s">
        <v>25</v>
      </c>
      <c r="B11" s="80" t="s">
        <v>26</v>
      </c>
      <c r="C11" s="71">
        <v>38368</v>
      </c>
      <c r="D11" s="71">
        <v>55559</v>
      </c>
      <c r="E11" s="71">
        <v>302769</v>
      </c>
      <c r="F11" s="71">
        <v>232574</v>
      </c>
      <c r="G11" s="71">
        <v>149807.36</v>
      </c>
      <c r="H11" s="71">
        <v>215755.26</v>
      </c>
      <c r="I11" s="71">
        <v>113227</v>
      </c>
      <c r="J11" s="71">
        <v>80629</v>
      </c>
      <c r="K11" s="71">
        <v>98350.56</v>
      </c>
      <c r="L11" s="71">
        <v>163569.5</v>
      </c>
      <c r="M11" s="71">
        <v>89261</v>
      </c>
      <c r="N11" s="71">
        <v>73151</v>
      </c>
      <c r="O11" s="71">
        <f t="shared" si="1"/>
        <v>1613020.6800000002</v>
      </c>
      <c r="P11" s="66"/>
    </row>
    <row r="12" spans="1:16" ht="15">
      <c r="A12" s="5" t="s">
        <v>27</v>
      </c>
      <c r="B12" s="80" t="s">
        <v>28</v>
      </c>
      <c r="C12" s="71">
        <v>21764.5</v>
      </c>
      <c r="D12" s="71">
        <v>10237</v>
      </c>
      <c r="E12" s="71">
        <v>21918</v>
      </c>
      <c r="F12" s="71">
        <v>18485</v>
      </c>
      <c r="G12" s="71">
        <v>12586</v>
      </c>
      <c r="H12" s="71">
        <v>9337</v>
      </c>
      <c r="I12" s="71">
        <v>16271</v>
      </c>
      <c r="J12" s="71">
        <v>12906</v>
      </c>
      <c r="K12" s="71">
        <v>10739</v>
      </c>
      <c r="L12" s="71">
        <v>11785</v>
      </c>
      <c r="M12" s="71">
        <v>10084</v>
      </c>
      <c r="N12" s="71">
        <v>17957</v>
      </c>
      <c r="O12" s="71">
        <f t="shared" si="1"/>
        <v>174069.5</v>
      </c>
      <c r="P12" s="66"/>
    </row>
    <row r="13" spans="1:15" ht="15">
      <c r="A13" s="5" t="s">
        <v>29</v>
      </c>
      <c r="B13" s="80" t="s">
        <v>30</v>
      </c>
      <c r="C13" s="71">
        <v>0</v>
      </c>
      <c r="D13" s="71">
        <v>0</v>
      </c>
      <c r="E13" s="71">
        <v>1700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f t="shared" si="1"/>
        <v>1700</v>
      </c>
    </row>
    <row r="14" spans="1:16" ht="15">
      <c r="A14" s="5" t="s">
        <v>31</v>
      </c>
      <c r="B14" s="80" t="s">
        <v>32</v>
      </c>
      <c r="C14" s="71">
        <v>73048</v>
      </c>
      <c r="D14" s="71">
        <v>98970</v>
      </c>
      <c r="E14" s="71">
        <v>345230</v>
      </c>
      <c r="F14" s="71">
        <v>259984</v>
      </c>
      <c r="G14" s="71">
        <v>125364</v>
      </c>
      <c r="H14" s="71">
        <v>144595</v>
      </c>
      <c r="I14" s="71">
        <v>142059</v>
      </c>
      <c r="J14" s="71">
        <v>98404</v>
      </c>
      <c r="K14" s="71">
        <v>96286</v>
      </c>
      <c r="L14" s="71">
        <v>85220</v>
      </c>
      <c r="M14" s="71">
        <v>79599</v>
      </c>
      <c r="N14" s="71">
        <v>83343</v>
      </c>
      <c r="O14" s="71">
        <f t="shared" si="1"/>
        <v>1632102</v>
      </c>
      <c r="P14" s="67"/>
    </row>
    <row r="15" spans="1:16" s="7" customFormat="1" ht="15">
      <c r="A15" s="65" t="s">
        <v>35</v>
      </c>
      <c r="B15" s="79" t="s">
        <v>36</v>
      </c>
      <c r="C15" s="70">
        <f>SUM(C16:C19)</f>
        <v>7215.3</v>
      </c>
      <c r="D15" s="70">
        <f aca="true" t="shared" si="2" ref="D15:N15">SUM(D16:D19)</f>
        <v>1843</v>
      </c>
      <c r="E15" s="70">
        <f t="shared" si="2"/>
        <v>3451.4</v>
      </c>
      <c r="F15" s="70">
        <f t="shared" si="2"/>
        <v>113362.5</v>
      </c>
      <c r="G15" s="70">
        <f t="shared" si="2"/>
        <v>5135.5</v>
      </c>
      <c r="H15" s="70">
        <f t="shared" si="2"/>
        <v>73058.6</v>
      </c>
      <c r="I15" s="70">
        <f t="shared" si="2"/>
        <v>4976.3</v>
      </c>
      <c r="J15" s="70">
        <f t="shared" si="2"/>
        <v>71096.9</v>
      </c>
      <c r="K15" s="70">
        <f t="shared" si="2"/>
        <v>2011.3</v>
      </c>
      <c r="L15" s="70">
        <f t="shared" si="2"/>
        <v>32839.9</v>
      </c>
      <c r="M15" s="70">
        <f t="shared" si="2"/>
        <v>2519.3</v>
      </c>
      <c r="N15" s="70">
        <f t="shared" si="2"/>
        <v>3682.9</v>
      </c>
      <c r="O15" s="70">
        <f aca="true" t="shared" si="3" ref="O15:O27">SUM(C15:N15)</f>
        <v>321192.9</v>
      </c>
      <c r="P15" s="12"/>
    </row>
    <row r="16" spans="1:16" ht="15">
      <c r="A16" s="5" t="s">
        <v>37</v>
      </c>
      <c r="B16" s="80" t="s">
        <v>38</v>
      </c>
      <c r="C16" s="71">
        <v>4000</v>
      </c>
      <c r="D16" s="71">
        <v>0</v>
      </c>
      <c r="E16" s="71">
        <v>0</v>
      </c>
      <c r="F16" s="71">
        <v>110000</v>
      </c>
      <c r="G16" s="71">
        <v>2000</v>
      </c>
      <c r="H16" s="71">
        <v>72000</v>
      </c>
      <c r="I16" s="71">
        <v>3000</v>
      </c>
      <c r="J16" s="71">
        <v>69000</v>
      </c>
      <c r="K16" s="71">
        <v>0</v>
      </c>
      <c r="L16" s="71">
        <v>25500</v>
      </c>
      <c r="M16" s="71">
        <v>0</v>
      </c>
      <c r="N16" s="71">
        <v>0</v>
      </c>
      <c r="O16" s="71">
        <f t="shared" si="3"/>
        <v>285500</v>
      </c>
      <c r="P16" s="10"/>
    </row>
    <row r="17" spans="1:16" ht="15">
      <c r="A17" s="5" t="s">
        <v>400</v>
      </c>
      <c r="B17" s="80" t="s">
        <v>401</v>
      </c>
      <c r="C17" s="71">
        <v>3215.3</v>
      </c>
      <c r="D17" s="71">
        <v>1843</v>
      </c>
      <c r="E17" s="71">
        <v>3451.4</v>
      </c>
      <c r="F17" s="71">
        <v>2134.5</v>
      </c>
      <c r="G17" s="71">
        <v>1935.5</v>
      </c>
      <c r="H17" s="71">
        <v>1058.6</v>
      </c>
      <c r="I17" s="71">
        <v>1976.3</v>
      </c>
      <c r="J17" s="71">
        <v>2096.9</v>
      </c>
      <c r="K17" s="71">
        <v>1711.3</v>
      </c>
      <c r="L17" s="71">
        <v>2139.9</v>
      </c>
      <c r="M17" s="71">
        <v>2519.3</v>
      </c>
      <c r="N17" s="71">
        <v>3682.9</v>
      </c>
      <c r="O17" s="71">
        <f t="shared" si="3"/>
        <v>27764.9</v>
      </c>
      <c r="P17" s="10"/>
    </row>
    <row r="18" spans="1:16" ht="15">
      <c r="A18" s="5" t="s">
        <v>41</v>
      </c>
      <c r="B18" s="80" t="s">
        <v>410</v>
      </c>
      <c r="C18" s="71">
        <v>0</v>
      </c>
      <c r="D18" s="71">
        <v>0</v>
      </c>
      <c r="E18" s="71">
        <v>0</v>
      </c>
      <c r="F18" s="71">
        <v>700</v>
      </c>
      <c r="G18" s="71">
        <v>1200</v>
      </c>
      <c r="H18" s="71">
        <v>0</v>
      </c>
      <c r="I18" s="71">
        <v>0</v>
      </c>
      <c r="J18" s="71">
        <v>0</v>
      </c>
      <c r="K18" s="71">
        <v>300</v>
      </c>
      <c r="L18" s="71">
        <v>200</v>
      </c>
      <c r="M18" s="71">
        <v>0</v>
      </c>
      <c r="N18" s="71">
        <v>0</v>
      </c>
      <c r="O18" s="71">
        <f t="shared" si="3"/>
        <v>2400</v>
      </c>
      <c r="P18" s="10"/>
    </row>
    <row r="19" spans="1:16" ht="15">
      <c r="A19" s="5" t="s">
        <v>377</v>
      </c>
      <c r="B19" s="80" t="s">
        <v>378</v>
      </c>
      <c r="C19" s="71">
        <v>0</v>
      </c>
      <c r="D19" s="71">
        <v>0</v>
      </c>
      <c r="E19" s="71">
        <v>0</v>
      </c>
      <c r="F19" s="71">
        <v>528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5000</v>
      </c>
      <c r="M19" s="71">
        <v>0</v>
      </c>
      <c r="N19" s="71">
        <v>0</v>
      </c>
      <c r="O19" s="71">
        <f t="shared" si="3"/>
        <v>5528</v>
      </c>
      <c r="P19" s="10"/>
    </row>
    <row r="20" spans="1:16" s="7" customFormat="1" ht="15">
      <c r="A20" s="65" t="s">
        <v>44</v>
      </c>
      <c r="B20" s="79" t="s">
        <v>45</v>
      </c>
      <c r="C20" s="70">
        <f>SUM(C21:C25)</f>
        <v>54600.5</v>
      </c>
      <c r="D20" s="70">
        <f aca="true" t="shared" si="4" ref="D20:N20">SUM(D21:D25)</f>
        <v>116099</v>
      </c>
      <c r="E20" s="70">
        <f t="shared" si="4"/>
        <v>459908</v>
      </c>
      <c r="F20" s="70">
        <f t="shared" si="4"/>
        <v>637029</v>
      </c>
      <c r="G20" s="70">
        <f t="shared" si="4"/>
        <v>251549.5</v>
      </c>
      <c r="H20" s="70">
        <f t="shared" si="4"/>
        <v>347857.5</v>
      </c>
      <c r="I20" s="70">
        <f t="shared" si="4"/>
        <v>240799.5</v>
      </c>
      <c r="J20" s="70">
        <f t="shared" si="4"/>
        <v>100749</v>
      </c>
      <c r="K20" s="70">
        <f t="shared" si="4"/>
        <v>37936</v>
      </c>
      <c r="L20" s="70">
        <f t="shared" si="4"/>
        <v>122972.5</v>
      </c>
      <c r="M20" s="70">
        <f t="shared" si="4"/>
        <v>163996.5</v>
      </c>
      <c r="N20" s="70">
        <f t="shared" si="4"/>
        <v>174482</v>
      </c>
      <c r="O20" s="70">
        <f t="shared" si="3"/>
        <v>2707979</v>
      </c>
      <c r="P20" s="12"/>
    </row>
    <row r="21" spans="1:16" ht="15">
      <c r="A21" s="14" t="s">
        <v>53</v>
      </c>
      <c r="B21" s="80" t="s">
        <v>54</v>
      </c>
      <c r="C21" s="71">
        <v>0</v>
      </c>
      <c r="D21" s="71">
        <v>2249</v>
      </c>
      <c r="E21" s="71">
        <v>0</v>
      </c>
      <c r="F21" s="71">
        <v>2249</v>
      </c>
      <c r="G21" s="71">
        <v>0</v>
      </c>
      <c r="H21" s="71">
        <v>0</v>
      </c>
      <c r="I21" s="71">
        <v>2249</v>
      </c>
      <c r="J21" s="71">
        <v>4498</v>
      </c>
      <c r="K21" s="71">
        <v>2249</v>
      </c>
      <c r="L21" s="71">
        <v>0</v>
      </c>
      <c r="M21" s="71">
        <v>0</v>
      </c>
      <c r="N21" s="71">
        <v>0</v>
      </c>
      <c r="O21" s="71">
        <f t="shared" si="3"/>
        <v>13494</v>
      </c>
      <c r="P21" s="10"/>
    </row>
    <row r="22" spans="1:16" ht="15">
      <c r="A22" s="14" t="s">
        <v>55</v>
      </c>
      <c r="B22" s="80" t="s">
        <v>56</v>
      </c>
      <c r="C22" s="71">
        <v>6580</v>
      </c>
      <c r="D22" s="71">
        <v>15160</v>
      </c>
      <c r="E22" s="71">
        <v>64070</v>
      </c>
      <c r="F22" s="71">
        <v>37950</v>
      </c>
      <c r="G22" s="71">
        <v>0</v>
      </c>
      <c r="H22" s="71">
        <v>0</v>
      </c>
      <c r="I22" s="71">
        <v>400</v>
      </c>
      <c r="J22" s="71">
        <v>4510</v>
      </c>
      <c r="K22" s="71">
        <v>3990</v>
      </c>
      <c r="L22" s="71">
        <v>19500</v>
      </c>
      <c r="M22" s="71">
        <v>8530</v>
      </c>
      <c r="N22" s="71">
        <v>2790</v>
      </c>
      <c r="O22" s="71">
        <f t="shared" si="3"/>
        <v>163480</v>
      </c>
      <c r="P22" s="10"/>
    </row>
    <row r="23" spans="1:16" ht="15">
      <c r="A23" s="5" t="s">
        <v>57</v>
      </c>
      <c r="B23" s="80" t="s">
        <v>58</v>
      </c>
      <c r="C23" s="71">
        <v>1118</v>
      </c>
      <c r="D23" s="71">
        <v>5577</v>
      </c>
      <c r="E23" s="71">
        <v>30134</v>
      </c>
      <c r="F23" s="71">
        <v>30225</v>
      </c>
      <c r="G23" s="71">
        <v>3081</v>
      </c>
      <c r="H23" s="71">
        <v>7072</v>
      </c>
      <c r="I23" s="71">
        <v>11206</v>
      </c>
      <c r="J23" s="71">
        <v>5460</v>
      </c>
      <c r="K23" s="71">
        <v>8983</v>
      </c>
      <c r="L23" s="71">
        <v>6396</v>
      </c>
      <c r="M23" s="71">
        <v>2996</v>
      </c>
      <c r="N23" s="71">
        <v>4485</v>
      </c>
      <c r="O23" s="71">
        <f t="shared" si="3"/>
        <v>116733</v>
      </c>
      <c r="P23" s="10"/>
    </row>
    <row r="24" spans="1:16" ht="15">
      <c r="A24" s="5" t="s">
        <v>59</v>
      </c>
      <c r="B24" s="80" t="s">
        <v>60</v>
      </c>
      <c r="C24" s="71">
        <v>46902.5</v>
      </c>
      <c r="D24" s="71">
        <v>93113</v>
      </c>
      <c r="E24" s="71">
        <v>358225</v>
      </c>
      <c r="F24" s="71">
        <v>565222</v>
      </c>
      <c r="G24" s="71">
        <v>248468.5</v>
      </c>
      <c r="H24" s="71">
        <v>340785.5</v>
      </c>
      <c r="I24" s="71">
        <v>226944.5</v>
      </c>
      <c r="J24" s="71">
        <v>86281</v>
      </c>
      <c r="K24" s="71">
        <v>22714</v>
      </c>
      <c r="L24" s="71">
        <v>97076.5</v>
      </c>
      <c r="M24" s="71">
        <v>152470.5</v>
      </c>
      <c r="N24" s="71">
        <v>167207</v>
      </c>
      <c r="O24" s="71">
        <f t="shared" si="3"/>
        <v>2405410</v>
      </c>
      <c r="P24" s="10"/>
    </row>
    <row r="25" spans="1:16" ht="15">
      <c r="A25" s="5" t="s">
        <v>61</v>
      </c>
      <c r="B25" s="80" t="s">
        <v>62</v>
      </c>
      <c r="C25" s="71">
        <v>0</v>
      </c>
      <c r="D25" s="71">
        <v>0</v>
      </c>
      <c r="E25" s="71">
        <v>7479</v>
      </c>
      <c r="F25" s="71">
        <v>1383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f t="shared" si="3"/>
        <v>8862</v>
      </c>
      <c r="P25" s="10"/>
    </row>
    <row r="26" spans="1:16" s="7" customFormat="1" ht="15">
      <c r="A26" s="65" t="s">
        <v>63</v>
      </c>
      <c r="B26" s="79" t="s">
        <v>64</v>
      </c>
      <c r="C26" s="70">
        <f aca="true" t="shared" si="5" ref="C26:N26">SUM(C27:C64)</f>
        <v>2060010.98</v>
      </c>
      <c r="D26" s="70">
        <f>SUM(D27:D64)</f>
        <v>2509683.28</v>
      </c>
      <c r="E26" s="70">
        <f t="shared" si="5"/>
        <v>5621065.96</v>
      </c>
      <c r="F26" s="70">
        <f>SUM(F27:F64)</f>
        <v>3962060.18</v>
      </c>
      <c r="G26" s="70">
        <f>SUM(G27:G64)</f>
        <v>2598636.52</v>
      </c>
      <c r="H26" s="70">
        <f t="shared" si="5"/>
        <v>3657332.82</v>
      </c>
      <c r="I26" s="70">
        <f t="shared" si="5"/>
        <v>3031481.78</v>
      </c>
      <c r="J26" s="70">
        <f t="shared" si="5"/>
        <v>2402396.52</v>
      </c>
      <c r="K26" s="70">
        <f t="shared" si="5"/>
        <v>2291790.16</v>
      </c>
      <c r="L26" s="70">
        <f t="shared" si="5"/>
        <v>4715009.66</v>
      </c>
      <c r="M26" s="70">
        <f t="shared" si="5"/>
        <v>3489663.3</v>
      </c>
      <c r="N26" s="70">
        <f t="shared" si="5"/>
        <v>2219177.56</v>
      </c>
      <c r="O26" s="70">
        <f t="shared" si="3"/>
        <v>38558308.72</v>
      </c>
      <c r="P26" s="12"/>
    </row>
    <row r="27" spans="1:18" ht="15">
      <c r="A27" s="5" t="s">
        <v>364</v>
      </c>
      <c r="B27" s="80" t="s">
        <v>65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f t="shared" si="3"/>
        <v>0</v>
      </c>
      <c r="P27" s="10"/>
      <c r="Q27" s="54"/>
      <c r="R27" s="54"/>
    </row>
    <row r="28" spans="1:16" ht="15">
      <c r="A28" s="5" t="s">
        <v>66</v>
      </c>
      <c r="B28" s="80" t="s">
        <v>67</v>
      </c>
      <c r="C28" s="71">
        <v>988149</v>
      </c>
      <c r="D28" s="71">
        <v>518144</v>
      </c>
      <c r="E28" s="71">
        <v>2872224.5</v>
      </c>
      <c r="F28" s="71">
        <v>1908218</v>
      </c>
      <c r="G28" s="71">
        <v>754462</v>
      </c>
      <c r="H28" s="71">
        <v>342207</v>
      </c>
      <c r="I28" s="71">
        <v>1687786.5</v>
      </c>
      <c r="J28" s="71">
        <v>1379356</v>
      </c>
      <c r="K28" s="71">
        <v>812388.5</v>
      </c>
      <c r="L28" s="71">
        <v>485696</v>
      </c>
      <c r="M28" s="71">
        <v>1065075.5</v>
      </c>
      <c r="N28" s="71">
        <v>1339293</v>
      </c>
      <c r="O28" s="71">
        <f aca="true" t="shared" si="6" ref="O28:O64">SUM(C28:N28)</f>
        <v>14153000</v>
      </c>
      <c r="P28" s="10"/>
    </row>
    <row r="29" spans="1:16" ht="15">
      <c r="A29" s="5" t="s">
        <v>68</v>
      </c>
      <c r="B29" s="80" t="s">
        <v>69</v>
      </c>
      <c r="C29" s="71">
        <v>284299.5</v>
      </c>
      <c r="D29" s="71">
        <v>146886.5</v>
      </c>
      <c r="E29" s="71">
        <v>930373.5</v>
      </c>
      <c r="F29" s="71">
        <v>1016892</v>
      </c>
      <c r="G29" s="71">
        <v>247932.5</v>
      </c>
      <c r="H29" s="71">
        <v>149475</v>
      </c>
      <c r="I29" s="71">
        <v>566700.5</v>
      </c>
      <c r="J29" s="71">
        <v>480214</v>
      </c>
      <c r="K29" s="71">
        <v>174269.5</v>
      </c>
      <c r="L29" s="71">
        <v>155126</v>
      </c>
      <c r="M29" s="71">
        <v>270098</v>
      </c>
      <c r="N29" s="71">
        <v>424928.5</v>
      </c>
      <c r="O29" s="71">
        <f t="shared" si="6"/>
        <v>4847195.5</v>
      </c>
      <c r="P29" s="10"/>
    </row>
    <row r="30" spans="1:16" ht="15">
      <c r="A30" s="5" t="s">
        <v>70</v>
      </c>
      <c r="B30" s="80" t="s">
        <v>71</v>
      </c>
      <c r="C30" s="71">
        <v>0</v>
      </c>
      <c r="D30" s="71">
        <v>0</v>
      </c>
      <c r="E30" s="71">
        <v>0</v>
      </c>
      <c r="F30" s="71">
        <v>0</v>
      </c>
      <c r="G30" s="71">
        <v>1030287</v>
      </c>
      <c r="H30" s="71">
        <v>2582274</v>
      </c>
      <c r="I30" s="71">
        <v>0</v>
      </c>
      <c r="J30" s="71">
        <v>0</v>
      </c>
      <c r="K30" s="71">
        <v>836946.5</v>
      </c>
      <c r="L30" s="71">
        <v>336994.5</v>
      </c>
      <c r="M30" s="71">
        <v>0</v>
      </c>
      <c r="N30" s="71">
        <v>0</v>
      </c>
      <c r="O30" s="71">
        <f t="shared" si="6"/>
        <v>4786502</v>
      </c>
      <c r="P30" s="10"/>
    </row>
    <row r="31" spans="1:16" ht="15">
      <c r="A31" s="5" t="s">
        <v>365</v>
      </c>
      <c r="B31" s="80" t="s">
        <v>366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f t="shared" si="6"/>
        <v>0</v>
      </c>
      <c r="P31" s="10"/>
    </row>
    <row r="32" spans="1:16" ht="15">
      <c r="A32" s="5" t="s">
        <v>368</v>
      </c>
      <c r="B32" s="80" t="s">
        <v>369</v>
      </c>
      <c r="C32" s="71">
        <v>148014</v>
      </c>
      <c r="D32" s="71">
        <v>579814</v>
      </c>
      <c r="E32" s="71">
        <v>334038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f t="shared" si="6"/>
        <v>1061866</v>
      </c>
      <c r="P32" s="10"/>
    </row>
    <row r="33" spans="1:16" ht="15">
      <c r="A33" s="5" t="s">
        <v>408</v>
      </c>
      <c r="B33" s="80" t="s">
        <v>409</v>
      </c>
      <c r="C33" s="71">
        <v>0</v>
      </c>
      <c r="D33" s="71">
        <v>0</v>
      </c>
      <c r="E33" s="71">
        <v>180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3279122.5</v>
      </c>
      <c r="M33" s="71">
        <v>1758842.5</v>
      </c>
      <c r="N33" s="71">
        <v>0</v>
      </c>
      <c r="O33" s="71">
        <f t="shared" si="6"/>
        <v>5038145</v>
      </c>
      <c r="P33" s="10"/>
    </row>
    <row r="34" spans="1:16" ht="15">
      <c r="A34" s="5" t="s">
        <v>373</v>
      </c>
      <c r="B34" s="80" t="s">
        <v>374</v>
      </c>
      <c r="C34" s="71">
        <v>272349</v>
      </c>
      <c r="D34" s="71">
        <v>847737</v>
      </c>
      <c r="E34" s="71">
        <v>360261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f t="shared" si="6"/>
        <v>1480347</v>
      </c>
      <c r="P34" s="10"/>
    </row>
    <row r="35" spans="1:16" ht="15">
      <c r="A35" s="5" t="s">
        <v>76</v>
      </c>
      <c r="B35" s="80" t="s">
        <v>77</v>
      </c>
      <c r="C35" s="71">
        <v>14850</v>
      </c>
      <c r="D35" s="71">
        <v>17670</v>
      </c>
      <c r="E35" s="71">
        <v>44250</v>
      </c>
      <c r="F35" s="71">
        <v>51960</v>
      </c>
      <c r="G35" s="71">
        <v>27150</v>
      </c>
      <c r="H35" s="71">
        <v>23055</v>
      </c>
      <c r="I35" s="71">
        <v>52320</v>
      </c>
      <c r="J35" s="71">
        <v>26130</v>
      </c>
      <c r="K35" s="71">
        <v>38580</v>
      </c>
      <c r="L35" s="71">
        <v>24990</v>
      </c>
      <c r="M35" s="71">
        <v>15945</v>
      </c>
      <c r="N35" s="71">
        <v>20760</v>
      </c>
      <c r="O35" s="71">
        <f t="shared" si="6"/>
        <v>357660</v>
      </c>
      <c r="P35" s="10"/>
    </row>
    <row r="36" spans="1:16" ht="15">
      <c r="A36" s="5" t="s">
        <v>78</v>
      </c>
      <c r="B36" s="80" t="s">
        <v>79</v>
      </c>
      <c r="C36" s="71">
        <v>32355</v>
      </c>
      <c r="D36" s="71">
        <v>47115</v>
      </c>
      <c r="E36" s="71">
        <v>118755</v>
      </c>
      <c r="F36" s="71">
        <v>100275</v>
      </c>
      <c r="G36" s="71">
        <v>51645</v>
      </c>
      <c r="H36" s="71">
        <v>65670</v>
      </c>
      <c r="I36" s="71">
        <v>74220</v>
      </c>
      <c r="J36" s="71">
        <v>44025</v>
      </c>
      <c r="K36" s="71">
        <v>49695</v>
      </c>
      <c r="L36" s="71">
        <v>42870</v>
      </c>
      <c r="M36" s="71">
        <v>27270</v>
      </c>
      <c r="N36" s="71">
        <v>42945</v>
      </c>
      <c r="O36" s="71">
        <f t="shared" si="6"/>
        <v>696840</v>
      </c>
      <c r="P36" s="10"/>
    </row>
    <row r="37" spans="1:16" ht="15">
      <c r="A37" s="5" t="s">
        <v>370</v>
      </c>
      <c r="B37" s="80" t="s">
        <v>371</v>
      </c>
      <c r="C37" s="71">
        <v>18192</v>
      </c>
      <c r="D37" s="71">
        <v>17664</v>
      </c>
      <c r="E37" s="71">
        <v>47880</v>
      </c>
      <c r="F37" s="71">
        <v>46740</v>
      </c>
      <c r="G37" s="71">
        <v>24228</v>
      </c>
      <c r="H37" s="71">
        <v>25416</v>
      </c>
      <c r="I37" s="71">
        <v>41304</v>
      </c>
      <c r="J37" s="71">
        <v>29436</v>
      </c>
      <c r="K37" s="71">
        <v>31452</v>
      </c>
      <c r="L37" s="71">
        <f>14304+12</f>
        <v>14316</v>
      </c>
      <c r="M37" s="71">
        <v>5424</v>
      </c>
      <c r="N37" s="71">
        <v>15204</v>
      </c>
      <c r="O37" s="71">
        <f t="shared" si="6"/>
        <v>317256</v>
      </c>
      <c r="P37" s="10"/>
    </row>
    <row r="38" spans="1:16" ht="15">
      <c r="A38" s="5" t="s">
        <v>82</v>
      </c>
      <c r="B38" s="80" t="s">
        <v>83</v>
      </c>
      <c r="C38" s="71">
        <v>6370</v>
      </c>
      <c r="D38" s="71">
        <v>6890</v>
      </c>
      <c r="E38" s="71">
        <v>27703</v>
      </c>
      <c r="F38" s="71">
        <v>19084</v>
      </c>
      <c r="G38" s="71">
        <v>6825</v>
      </c>
      <c r="H38" s="71">
        <v>5408</v>
      </c>
      <c r="I38" s="71">
        <v>7592</v>
      </c>
      <c r="J38" s="71">
        <v>5564</v>
      </c>
      <c r="K38" s="71">
        <v>4069</v>
      </c>
      <c r="L38" s="71">
        <v>6669</v>
      </c>
      <c r="M38" s="71">
        <v>6695</v>
      </c>
      <c r="N38" s="71">
        <v>7020</v>
      </c>
      <c r="O38" s="71">
        <f t="shared" si="6"/>
        <v>109889</v>
      </c>
      <c r="P38" s="10"/>
    </row>
    <row r="39" spans="1:16" ht="15">
      <c r="A39" s="5" t="s">
        <v>84</v>
      </c>
      <c r="B39" s="80" t="s">
        <v>85</v>
      </c>
      <c r="C39" s="71">
        <v>99370</v>
      </c>
      <c r="D39" s="71">
        <v>130209</v>
      </c>
      <c r="E39" s="71">
        <v>520505</v>
      </c>
      <c r="F39" s="71">
        <v>446438</v>
      </c>
      <c r="G39" s="71">
        <v>205104</v>
      </c>
      <c r="H39" s="71">
        <v>247303</v>
      </c>
      <c r="I39" s="71">
        <v>260141</v>
      </c>
      <c r="J39" s="71">
        <v>173823</v>
      </c>
      <c r="K39" s="71">
        <v>144639</v>
      </c>
      <c r="L39" s="71">
        <v>137450</v>
      </c>
      <c r="M39" s="71">
        <v>165022</v>
      </c>
      <c r="N39" s="71">
        <v>149800</v>
      </c>
      <c r="O39" s="71">
        <f t="shared" si="6"/>
        <v>2679804</v>
      </c>
      <c r="P39" s="67"/>
    </row>
    <row r="40" spans="1:16" ht="15">
      <c r="A40" s="5" t="s">
        <v>88</v>
      </c>
      <c r="B40" s="80" t="s">
        <v>89</v>
      </c>
      <c r="C40" s="71">
        <v>2749.5</v>
      </c>
      <c r="D40" s="71">
        <v>2749.5</v>
      </c>
      <c r="E40" s="71">
        <v>2749.5</v>
      </c>
      <c r="F40" s="71">
        <v>2749.5</v>
      </c>
      <c r="G40" s="71">
        <v>2749.5</v>
      </c>
      <c r="H40" s="71">
        <v>2749.5</v>
      </c>
      <c r="I40" s="71">
        <v>2749.5</v>
      </c>
      <c r="J40" s="71">
        <v>2749.5</v>
      </c>
      <c r="K40" s="71">
        <v>2749.5</v>
      </c>
      <c r="L40" s="71">
        <v>2749.5</v>
      </c>
      <c r="M40" s="71">
        <v>2749.5</v>
      </c>
      <c r="N40" s="71">
        <v>2749.5</v>
      </c>
      <c r="O40" s="71">
        <f t="shared" si="6"/>
        <v>32994</v>
      </c>
      <c r="P40" s="10"/>
    </row>
    <row r="41" spans="1:16" ht="15">
      <c r="A41" s="5" t="s">
        <v>90</v>
      </c>
      <c r="B41" s="80" t="s">
        <v>91</v>
      </c>
      <c r="C41" s="71">
        <v>4439.5</v>
      </c>
      <c r="D41" s="71">
        <v>4439.5</v>
      </c>
      <c r="E41" s="71">
        <v>4439.5</v>
      </c>
      <c r="F41" s="71">
        <v>4439.5</v>
      </c>
      <c r="G41" s="71">
        <v>4439.5</v>
      </c>
      <c r="H41" s="71">
        <v>4439.5</v>
      </c>
      <c r="I41" s="71">
        <v>4439.5</v>
      </c>
      <c r="J41" s="71">
        <v>4439.5</v>
      </c>
      <c r="K41" s="71">
        <v>4439.5</v>
      </c>
      <c r="L41" s="71">
        <v>4439.5</v>
      </c>
      <c r="M41" s="71">
        <v>4439.5</v>
      </c>
      <c r="N41" s="71">
        <v>4439.5</v>
      </c>
      <c r="O41" s="71">
        <f t="shared" si="6"/>
        <v>53274</v>
      </c>
      <c r="P41" s="62"/>
    </row>
    <row r="42" spans="1:16" ht="15">
      <c r="A42" s="5" t="s">
        <v>92</v>
      </c>
      <c r="B42" s="80" t="s">
        <v>93</v>
      </c>
      <c r="C42" s="71">
        <v>2429</v>
      </c>
      <c r="D42" s="71">
        <v>2429</v>
      </c>
      <c r="E42" s="71">
        <v>2429</v>
      </c>
      <c r="F42" s="71">
        <v>2429</v>
      </c>
      <c r="G42" s="71">
        <v>2429</v>
      </c>
      <c r="H42" s="71">
        <v>2429</v>
      </c>
      <c r="I42" s="71">
        <v>2429</v>
      </c>
      <c r="J42" s="71">
        <v>2429</v>
      </c>
      <c r="K42" s="71">
        <v>2429</v>
      </c>
      <c r="L42" s="71">
        <v>2429</v>
      </c>
      <c r="M42" s="71">
        <v>2429</v>
      </c>
      <c r="N42" s="71">
        <v>2429</v>
      </c>
      <c r="O42" s="71">
        <f t="shared" si="6"/>
        <v>29148</v>
      </c>
      <c r="P42" s="10"/>
    </row>
    <row r="43" spans="1:16" ht="15">
      <c r="A43" s="5" t="s">
        <v>94</v>
      </c>
      <c r="B43" s="80" t="s">
        <v>95</v>
      </c>
      <c r="C43" s="71">
        <v>1612.5</v>
      </c>
      <c r="D43" s="71">
        <v>1612.5</v>
      </c>
      <c r="E43" s="71">
        <v>1612.5</v>
      </c>
      <c r="F43" s="71">
        <v>1612.5</v>
      </c>
      <c r="G43" s="71">
        <v>1612.5</v>
      </c>
      <c r="H43" s="71">
        <v>1612.5</v>
      </c>
      <c r="I43" s="71">
        <v>1612.5</v>
      </c>
      <c r="J43" s="71">
        <v>1612.5</v>
      </c>
      <c r="K43" s="71">
        <v>1612.5</v>
      </c>
      <c r="L43" s="71">
        <v>1612.5</v>
      </c>
      <c r="M43" s="71">
        <v>1612.5</v>
      </c>
      <c r="N43" s="71">
        <v>1612.5</v>
      </c>
      <c r="O43" s="71">
        <f t="shared" si="6"/>
        <v>19350</v>
      </c>
      <c r="P43" s="10"/>
    </row>
    <row r="44" spans="1:16" ht="15">
      <c r="A44" s="5" t="s">
        <v>96</v>
      </c>
      <c r="B44" s="80" t="s">
        <v>97</v>
      </c>
      <c r="C44" s="71">
        <v>1936.5</v>
      </c>
      <c r="D44" s="71">
        <v>1936.5</v>
      </c>
      <c r="E44" s="71">
        <v>1936.5</v>
      </c>
      <c r="F44" s="71">
        <v>1936.5</v>
      </c>
      <c r="G44" s="71">
        <v>1936.5</v>
      </c>
      <c r="H44" s="71">
        <v>1936.5</v>
      </c>
      <c r="I44" s="71">
        <v>1936.5</v>
      </c>
      <c r="J44" s="71">
        <v>1936.5</v>
      </c>
      <c r="K44" s="71">
        <v>1936.5</v>
      </c>
      <c r="L44" s="71">
        <v>1936.5</v>
      </c>
      <c r="M44" s="71">
        <v>1936.5</v>
      </c>
      <c r="N44" s="71">
        <v>1936.5</v>
      </c>
      <c r="O44" s="71">
        <f t="shared" si="6"/>
        <v>23238</v>
      </c>
      <c r="P44" s="10"/>
    </row>
    <row r="45" spans="1:16" ht="15">
      <c r="A45" s="5" t="s">
        <v>98</v>
      </c>
      <c r="B45" s="80" t="s">
        <v>99</v>
      </c>
      <c r="C45" s="71">
        <v>2258.5</v>
      </c>
      <c r="D45" s="71">
        <v>2258.5</v>
      </c>
      <c r="E45" s="71">
        <v>2258.5</v>
      </c>
      <c r="F45" s="71">
        <v>2258.5</v>
      </c>
      <c r="G45" s="71">
        <v>2258.5</v>
      </c>
      <c r="H45" s="71">
        <v>2258.5</v>
      </c>
      <c r="I45" s="71">
        <v>2258.5</v>
      </c>
      <c r="J45" s="71">
        <v>2258.5</v>
      </c>
      <c r="K45" s="71">
        <v>2258.5</v>
      </c>
      <c r="L45" s="71">
        <v>2258.5</v>
      </c>
      <c r="M45" s="71">
        <v>2258.5</v>
      </c>
      <c r="N45" s="71">
        <v>2258.5</v>
      </c>
      <c r="O45" s="71">
        <f t="shared" si="6"/>
        <v>27102</v>
      </c>
      <c r="P45" s="10"/>
    </row>
    <row r="46" spans="1:16" ht="15">
      <c r="A46" s="5" t="s">
        <v>102</v>
      </c>
      <c r="B46" s="80" t="s">
        <v>103</v>
      </c>
      <c r="C46" s="71">
        <v>1013.5</v>
      </c>
      <c r="D46" s="71">
        <v>1013.5</v>
      </c>
      <c r="E46" s="71">
        <v>1013.5</v>
      </c>
      <c r="F46" s="71">
        <v>1013.5</v>
      </c>
      <c r="G46" s="71">
        <v>1013.5</v>
      </c>
      <c r="H46" s="71">
        <v>1013.5</v>
      </c>
      <c r="I46" s="71">
        <v>1013.5</v>
      </c>
      <c r="J46" s="71">
        <v>1013.5</v>
      </c>
      <c r="K46" s="71">
        <v>1013.5</v>
      </c>
      <c r="L46" s="71">
        <v>1013.5</v>
      </c>
      <c r="M46" s="71">
        <v>1013.5</v>
      </c>
      <c r="N46" s="71">
        <v>1013.5</v>
      </c>
      <c r="O46" s="71">
        <f t="shared" si="6"/>
        <v>12162</v>
      </c>
      <c r="P46" s="10"/>
    </row>
    <row r="47" spans="1:16" ht="15">
      <c r="A47" s="5" t="s">
        <v>104</v>
      </c>
      <c r="B47" s="80" t="s">
        <v>105</v>
      </c>
      <c r="C47" s="71">
        <v>3923</v>
      </c>
      <c r="D47" s="71">
        <v>3923</v>
      </c>
      <c r="E47" s="71">
        <v>3923</v>
      </c>
      <c r="F47" s="71">
        <v>3923</v>
      </c>
      <c r="G47" s="71">
        <v>3923</v>
      </c>
      <c r="H47" s="71">
        <v>3923</v>
      </c>
      <c r="I47" s="71">
        <v>3923</v>
      </c>
      <c r="J47" s="71">
        <v>3923</v>
      </c>
      <c r="K47" s="71">
        <v>3923</v>
      </c>
      <c r="L47" s="71">
        <v>3923</v>
      </c>
      <c r="M47" s="71">
        <v>3923</v>
      </c>
      <c r="N47" s="71">
        <v>3923</v>
      </c>
      <c r="O47" s="71">
        <f t="shared" si="6"/>
        <v>47076</v>
      </c>
      <c r="P47" s="10"/>
    </row>
    <row r="48" spans="1:16" ht="15">
      <c r="A48" s="5" t="s">
        <v>106</v>
      </c>
      <c r="B48" s="80" t="s">
        <v>107</v>
      </c>
      <c r="C48" s="71">
        <v>3549</v>
      </c>
      <c r="D48" s="71">
        <v>3549</v>
      </c>
      <c r="E48" s="71">
        <v>3549</v>
      </c>
      <c r="F48" s="71">
        <v>3549</v>
      </c>
      <c r="G48" s="71">
        <v>3549</v>
      </c>
      <c r="H48" s="71">
        <v>3549</v>
      </c>
      <c r="I48" s="71">
        <v>3549</v>
      </c>
      <c r="J48" s="71">
        <v>3549</v>
      </c>
      <c r="K48" s="71">
        <v>3549</v>
      </c>
      <c r="L48" s="71">
        <v>3549</v>
      </c>
      <c r="M48" s="71">
        <v>3549</v>
      </c>
      <c r="N48" s="71">
        <v>3549</v>
      </c>
      <c r="O48" s="71">
        <f t="shared" si="6"/>
        <v>42588</v>
      </c>
      <c r="P48" s="10"/>
    </row>
    <row r="49" spans="1:16" ht="15">
      <c r="A49" s="5" t="s">
        <v>108</v>
      </c>
      <c r="B49" s="80" t="s">
        <v>109</v>
      </c>
      <c r="C49" s="71">
        <v>1936.5</v>
      </c>
      <c r="D49" s="71">
        <v>1936.5</v>
      </c>
      <c r="E49" s="71">
        <v>1936.5</v>
      </c>
      <c r="F49" s="71">
        <v>1936.5</v>
      </c>
      <c r="G49" s="71">
        <v>1936.5</v>
      </c>
      <c r="H49" s="71">
        <v>1936.5</v>
      </c>
      <c r="I49" s="71">
        <v>1936.5</v>
      </c>
      <c r="J49" s="71">
        <v>1936.5</v>
      </c>
      <c r="K49" s="71">
        <v>1936.5</v>
      </c>
      <c r="L49" s="71">
        <v>1936.5</v>
      </c>
      <c r="M49" s="71">
        <v>1936.5</v>
      </c>
      <c r="N49" s="71">
        <v>1936.5</v>
      </c>
      <c r="O49" s="71">
        <f t="shared" si="6"/>
        <v>23238</v>
      </c>
      <c r="P49" s="10"/>
    </row>
    <row r="50" spans="1:16" ht="15">
      <c r="A50" s="5" t="s">
        <v>110</v>
      </c>
      <c r="B50" s="80" t="s">
        <v>111</v>
      </c>
      <c r="C50" s="71">
        <v>1689</v>
      </c>
      <c r="D50" s="71">
        <v>1689</v>
      </c>
      <c r="E50" s="71">
        <v>1689</v>
      </c>
      <c r="F50" s="71">
        <v>1689</v>
      </c>
      <c r="G50" s="71">
        <v>1689</v>
      </c>
      <c r="H50" s="71">
        <v>1689</v>
      </c>
      <c r="I50" s="71">
        <v>1689</v>
      </c>
      <c r="J50" s="71">
        <v>1689</v>
      </c>
      <c r="K50" s="71">
        <v>1689</v>
      </c>
      <c r="L50" s="71">
        <v>1689</v>
      </c>
      <c r="M50" s="71">
        <v>1689</v>
      </c>
      <c r="N50" s="71">
        <v>1689</v>
      </c>
      <c r="O50" s="71">
        <f t="shared" si="6"/>
        <v>20268</v>
      </c>
      <c r="P50" s="10"/>
    </row>
    <row r="51" spans="1:16" ht="15">
      <c r="A51" s="5" t="s">
        <v>112</v>
      </c>
      <c r="B51" s="80" t="s">
        <v>113</v>
      </c>
      <c r="C51" s="71">
        <v>2319.5</v>
      </c>
      <c r="D51" s="71">
        <v>2319.5</v>
      </c>
      <c r="E51" s="71">
        <v>2319.5</v>
      </c>
      <c r="F51" s="71">
        <v>2319.5</v>
      </c>
      <c r="G51" s="71">
        <v>2319.5</v>
      </c>
      <c r="H51" s="71">
        <v>2319.5</v>
      </c>
      <c r="I51" s="71">
        <v>2319.5</v>
      </c>
      <c r="J51" s="71">
        <v>2319.5</v>
      </c>
      <c r="K51" s="71">
        <v>2319.5</v>
      </c>
      <c r="L51" s="71">
        <v>2319.5</v>
      </c>
      <c r="M51" s="71">
        <v>2319.5</v>
      </c>
      <c r="N51" s="71">
        <v>2319.5</v>
      </c>
      <c r="O51" s="71">
        <f t="shared" si="6"/>
        <v>27834</v>
      </c>
      <c r="P51" s="10"/>
    </row>
    <row r="52" spans="1:16" ht="15">
      <c r="A52" s="5" t="s">
        <v>114</v>
      </c>
      <c r="B52" s="80" t="s">
        <v>115</v>
      </c>
      <c r="C52" s="71">
        <v>7482.5</v>
      </c>
      <c r="D52" s="71">
        <v>7482.5</v>
      </c>
      <c r="E52" s="71">
        <v>7482.5</v>
      </c>
      <c r="F52" s="71">
        <v>7482.5</v>
      </c>
      <c r="G52" s="71">
        <v>7482.5</v>
      </c>
      <c r="H52" s="71">
        <v>7482.5</v>
      </c>
      <c r="I52" s="71">
        <v>7482.5</v>
      </c>
      <c r="J52" s="71">
        <v>7482.5</v>
      </c>
      <c r="K52" s="71">
        <v>7482.5</v>
      </c>
      <c r="L52" s="71">
        <v>7482.5</v>
      </c>
      <c r="M52" s="71">
        <v>7482.5</v>
      </c>
      <c r="N52" s="71">
        <v>7482.5</v>
      </c>
      <c r="O52" s="71">
        <f t="shared" si="6"/>
        <v>89790</v>
      </c>
      <c r="P52" s="10"/>
    </row>
    <row r="53" spans="1:16" ht="15">
      <c r="A53" s="5" t="s">
        <v>118</v>
      </c>
      <c r="B53" s="80" t="s">
        <v>119</v>
      </c>
      <c r="C53" s="71">
        <v>1433.5</v>
      </c>
      <c r="D53" s="71">
        <v>1433.5</v>
      </c>
      <c r="E53" s="71">
        <v>1433.5</v>
      </c>
      <c r="F53" s="71">
        <v>1433.5</v>
      </c>
      <c r="G53" s="71">
        <v>1433.5</v>
      </c>
      <c r="H53" s="71">
        <v>1433.5</v>
      </c>
      <c r="I53" s="71">
        <v>1433.5</v>
      </c>
      <c r="J53" s="71">
        <v>1433.5</v>
      </c>
      <c r="K53" s="71">
        <v>1433.5</v>
      </c>
      <c r="L53" s="71">
        <v>1433.5</v>
      </c>
      <c r="M53" s="71">
        <v>1433.5</v>
      </c>
      <c r="N53" s="71">
        <v>1433.5</v>
      </c>
      <c r="O53" s="71">
        <f t="shared" si="6"/>
        <v>17202</v>
      </c>
      <c r="P53" s="10"/>
    </row>
    <row r="54" spans="1:16" ht="15">
      <c r="A54" s="5" t="s">
        <v>120</v>
      </c>
      <c r="B54" s="80" t="s">
        <v>379</v>
      </c>
      <c r="C54" s="71">
        <v>3923</v>
      </c>
      <c r="D54" s="71">
        <v>3923</v>
      </c>
      <c r="E54" s="71">
        <v>3923</v>
      </c>
      <c r="F54" s="71">
        <v>3923</v>
      </c>
      <c r="G54" s="71">
        <v>3923</v>
      </c>
      <c r="H54" s="71">
        <v>3923</v>
      </c>
      <c r="I54" s="71">
        <v>3923</v>
      </c>
      <c r="J54" s="71">
        <v>3923</v>
      </c>
      <c r="K54" s="71">
        <v>3923</v>
      </c>
      <c r="L54" s="71">
        <v>3923</v>
      </c>
      <c r="M54" s="71">
        <v>3923</v>
      </c>
      <c r="N54" s="71">
        <v>3923</v>
      </c>
      <c r="O54" s="71">
        <f t="shared" si="6"/>
        <v>47076</v>
      </c>
      <c r="P54" s="10"/>
    </row>
    <row r="55" spans="1:16" ht="15">
      <c r="A55" s="5" t="s">
        <v>359</v>
      </c>
      <c r="B55" s="80" t="s">
        <v>122</v>
      </c>
      <c r="C55" s="71">
        <v>8848.5</v>
      </c>
      <c r="D55" s="71">
        <v>8848.5</v>
      </c>
      <c r="E55" s="71">
        <v>8848.5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f t="shared" si="6"/>
        <v>26545.5</v>
      </c>
      <c r="P55" s="10"/>
    </row>
    <row r="56" spans="1:16" ht="15">
      <c r="A56" s="5" t="s">
        <v>123</v>
      </c>
      <c r="B56" s="80" t="s">
        <v>124</v>
      </c>
      <c r="C56" s="71">
        <v>399.5</v>
      </c>
      <c r="D56" s="71">
        <v>399.5</v>
      </c>
      <c r="E56" s="71">
        <v>399.5</v>
      </c>
      <c r="F56" s="71">
        <v>399.5</v>
      </c>
      <c r="G56" s="71">
        <v>399.5</v>
      </c>
      <c r="H56" s="71">
        <v>399.5</v>
      </c>
      <c r="I56" s="71">
        <v>399.5</v>
      </c>
      <c r="J56" s="71">
        <v>399.5</v>
      </c>
      <c r="K56" s="71">
        <v>399.5</v>
      </c>
      <c r="L56" s="71">
        <v>399.5</v>
      </c>
      <c r="M56" s="71">
        <v>399.5</v>
      </c>
      <c r="N56" s="71">
        <v>399.5</v>
      </c>
      <c r="O56" s="71">
        <f t="shared" si="6"/>
        <v>4794</v>
      </c>
      <c r="P56" s="10"/>
    </row>
    <row r="57" spans="1:16" ht="15">
      <c r="A57" s="5" t="s">
        <v>402</v>
      </c>
      <c r="B57" s="80" t="s">
        <v>403</v>
      </c>
      <c r="C57" s="71">
        <v>15750</v>
      </c>
      <c r="D57" s="71">
        <v>15750</v>
      </c>
      <c r="E57" s="71">
        <v>15750</v>
      </c>
      <c r="F57" s="71">
        <v>15750</v>
      </c>
      <c r="G57" s="71">
        <v>15750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f t="shared" si="6"/>
        <v>78750</v>
      </c>
      <c r="P57" s="10"/>
    </row>
    <row r="58" spans="1:16" ht="15">
      <c r="A58" s="5"/>
      <c r="B58" s="80" t="s">
        <v>412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40000</v>
      </c>
      <c r="J58" s="71">
        <v>40000</v>
      </c>
      <c r="K58" s="71">
        <v>40000</v>
      </c>
      <c r="L58" s="71">
        <v>40000</v>
      </c>
      <c r="M58" s="71">
        <v>40000</v>
      </c>
      <c r="N58" s="71">
        <v>40000</v>
      </c>
      <c r="O58" s="71">
        <f t="shared" si="6"/>
        <v>240000</v>
      </c>
      <c r="P58" s="10"/>
    </row>
    <row r="59" spans="1:16" ht="15">
      <c r="A59" s="5" t="s">
        <v>125</v>
      </c>
      <c r="B59" s="80" t="s">
        <v>126</v>
      </c>
      <c r="C59" s="71">
        <v>3593.98</v>
      </c>
      <c r="D59" s="71">
        <v>9204.279999999999</v>
      </c>
      <c r="E59" s="71">
        <v>14985.96</v>
      </c>
      <c r="F59" s="71">
        <v>24530.18</v>
      </c>
      <c r="G59" s="71">
        <v>48747.520000000004</v>
      </c>
      <c r="H59" s="71">
        <v>54437.32</v>
      </c>
      <c r="I59" s="71">
        <v>1666.28</v>
      </c>
      <c r="J59" s="71">
        <v>540.02</v>
      </c>
      <c r="K59" s="71">
        <v>1200.1599999999999</v>
      </c>
      <c r="L59" s="71">
        <v>46401.659999999996</v>
      </c>
      <c r="M59" s="71">
        <v>2016.8</v>
      </c>
      <c r="N59" s="71">
        <v>1660.5600000000002</v>
      </c>
      <c r="O59" s="71">
        <f t="shared" si="6"/>
        <v>208984.71999999997</v>
      </c>
      <c r="P59" s="62"/>
    </row>
    <row r="60" spans="1:16" ht="15">
      <c r="A60" s="5" t="s">
        <v>131</v>
      </c>
      <c r="B60" s="80" t="s">
        <v>132</v>
      </c>
      <c r="C60" s="71">
        <v>0</v>
      </c>
      <c r="D60" s="71">
        <v>483</v>
      </c>
      <c r="E60" s="71">
        <v>4177</v>
      </c>
      <c r="F60" s="71">
        <v>47307</v>
      </c>
      <c r="G60" s="71">
        <v>7242.5</v>
      </c>
      <c r="H60" s="71">
        <v>5829</v>
      </c>
      <c r="I60" s="71">
        <v>30935</v>
      </c>
      <c r="J60" s="71">
        <v>7340</v>
      </c>
      <c r="K60" s="71">
        <v>0</v>
      </c>
      <c r="L60" s="71">
        <v>15825</v>
      </c>
      <c r="M60" s="71">
        <v>0</v>
      </c>
      <c r="N60" s="71">
        <v>0</v>
      </c>
      <c r="O60" s="71">
        <f t="shared" si="6"/>
        <v>119138.5</v>
      </c>
      <c r="P60" s="10"/>
    </row>
    <row r="61" spans="1:16" ht="15">
      <c r="A61" s="14" t="s">
        <v>137</v>
      </c>
      <c r="B61" s="80" t="s">
        <v>138</v>
      </c>
      <c r="C61" s="71">
        <v>107832</v>
      </c>
      <c r="D61" s="71">
        <v>93372</v>
      </c>
      <c r="E61" s="71">
        <v>227988</v>
      </c>
      <c r="F61" s="71">
        <v>206736</v>
      </c>
      <c r="G61" s="71">
        <v>117984</v>
      </c>
      <c r="H61" s="71">
        <v>107544</v>
      </c>
      <c r="I61" s="71">
        <v>197520</v>
      </c>
      <c r="J61" s="71">
        <v>147744</v>
      </c>
      <c r="K61" s="71">
        <v>105240</v>
      </c>
      <c r="L61" s="71">
        <v>75792</v>
      </c>
      <c r="M61" s="71">
        <v>75720</v>
      </c>
      <c r="N61" s="71">
        <v>114192</v>
      </c>
      <c r="O61" s="71">
        <f t="shared" si="6"/>
        <v>1577664</v>
      </c>
      <c r="P61" s="52"/>
    </row>
    <row r="62" spans="1:16" ht="15">
      <c r="A62" s="14" t="s">
        <v>141</v>
      </c>
      <c r="B62" s="80" t="s">
        <v>142</v>
      </c>
      <c r="C62" s="71">
        <v>14790</v>
      </c>
      <c r="D62" s="71">
        <v>15070</v>
      </c>
      <c r="E62" s="71">
        <v>39090</v>
      </c>
      <c r="F62" s="71">
        <v>34720</v>
      </c>
      <c r="G62" s="71">
        <v>15850</v>
      </c>
      <c r="H62" s="71">
        <v>5620</v>
      </c>
      <c r="I62" s="71">
        <v>27010</v>
      </c>
      <c r="J62" s="71">
        <v>25130</v>
      </c>
      <c r="K62" s="71">
        <v>7250</v>
      </c>
      <c r="L62" s="71">
        <v>10020</v>
      </c>
      <c r="M62" s="71">
        <v>14290</v>
      </c>
      <c r="N62" s="71">
        <v>20280</v>
      </c>
      <c r="O62" s="71">
        <f t="shared" si="6"/>
        <v>229120</v>
      </c>
      <c r="P62" s="10"/>
    </row>
    <row r="63" spans="1:16" ht="15">
      <c r="A63" s="5" t="s">
        <v>362</v>
      </c>
      <c r="B63" s="81" t="s">
        <v>363</v>
      </c>
      <c r="C63" s="71">
        <v>553.5</v>
      </c>
      <c r="D63" s="71">
        <v>571.5</v>
      </c>
      <c r="E63" s="71">
        <v>5922</v>
      </c>
      <c r="F63" s="71">
        <v>315.5</v>
      </c>
      <c r="G63" s="71">
        <v>2334.5</v>
      </c>
      <c r="H63" s="71">
        <v>0</v>
      </c>
      <c r="I63" s="71">
        <v>1192</v>
      </c>
      <c r="J63" s="71">
        <v>0</v>
      </c>
      <c r="K63" s="71">
        <v>2966</v>
      </c>
      <c r="L63" s="71">
        <v>642.5</v>
      </c>
      <c r="M63" s="71">
        <v>170</v>
      </c>
      <c r="N63" s="71">
        <v>0</v>
      </c>
      <c r="O63" s="71">
        <f t="shared" si="6"/>
        <v>14667.5</v>
      </c>
      <c r="P63" s="10"/>
    </row>
    <row r="64" spans="1:16" ht="15">
      <c r="A64" s="5" t="s">
        <v>375</v>
      </c>
      <c r="B64" s="13" t="s">
        <v>376</v>
      </c>
      <c r="C64" s="71">
        <v>1600</v>
      </c>
      <c r="D64" s="71">
        <v>11160</v>
      </c>
      <c r="E64" s="71">
        <v>5040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f t="shared" si="6"/>
        <v>17800</v>
      </c>
      <c r="P64" s="10"/>
    </row>
    <row r="65" spans="1:16" s="7" customFormat="1" ht="15">
      <c r="A65" s="68" t="s">
        <v>146</v>
      </c>
      <c r="B65" s="82" t="s">
        <v>147</v>
      </c>
      <c r="C65" s="70">
        <v>0</v>
      </c>
      <c r="D65" s="70">
        <v>0</v>
      </c>
      <c r="E65" s="70">
        <v>0</v>
      </c>
      <c r="F65" s="70">
        <v>0</v>
      </c>
      <c r="G65" s="70">
        <v>180000</v>
      </c>
      <c r="H65" s="70">
        <v>0</v>
      </c>
      <c r="I65" s="70">
        <v>0</v>
      </c>
      <c r="J65" s="70">
        <v>180000</v>
      </c>
      <c r="K65" s="70">
        <v>0</v>
      </c>
      <c r="L65" s="70">
        <v>0</v>
      </c>
      <c r="M65" s="70">
        <v>0</v>
      </c>
      <c r="N65" s="70">
        <v>0</v>
      </c>
      <c r="O65" s="70">
        <f>SUM(C65:N65)</f>
        <v>360000</v>
      </c>
      <c r="P65" s="12"/>
    </row>
    <row r="66" spans="1:16" s="7" customFormat="1" ht="15">
      <c r="A66" s="65" t="s">
        <v>148</v>
      </c>
      <c r="B66" s="79" t="s">
        <v>149</v>
      </c>
      <c r="C66" s="70">
        <f>SUM(C67)</f>
        <v>11617.46</v>
      </c>
      <c r="D66" s="70">
        <f aca="true" t="shared" si="7" ref="D66:N66">SUM(D67)</f>
        <v>8840.99</v>
      </c>
      <c r="E66" s="70">
        <f>SUM(E67)</f>
        <v>3838.61</v>
      </c>
      <c r="F66" s="70">
        <f>SUM(F67)</f>
        <v>8706.13</v>
      </c>
      <c r="G66" s="70">
        <f t="shared" si="7"/>
        <v>8389.6</v>
      </c>
      <c r="H66" s="70">
        <f t="shared" si="7"/>
        <v>3800.59</v>
      </c>
      <c r="I66" s="70">
        <f t="shared" si="7"/>
        <v>2829.82</v>
      </c>
      <c r="J66" s="70">
        <f t="shared" si="7"/>
        <v>4614.63</v>
      </c>
      <c r="K66" s="70">
        <f t="shared" si="7"/>
        <v>1382.88</v>
      </c>
      <c r="L66" s="70">
        <f t="shared" si="7"/>
        <v>1222.31</v>
      </c>
      <c r="M66" s="70">
        <f t="shared" si="7"/>
        <v>11994.28</v>
      </c>
      <c r="N66" s="70">
        <f t="shared" si="7"/>
        <v>14623.21</v>
      </c>
      <c r="O66" s="70">
        <f aca="true" t="shared" si="8" ref="O66:O78">SUM(C66:N66)</f>
        <v>81860.50999999998</v>
      </c>
      <c r="P66" s="12"/>
    </row>
    <row r="67" spans="1:16" ht="15">
      <c r="A67" s="14" t="s">
        <v>150</v>
      </c>
      <c r="B67" s="83" t="s">
        <v>151</v>
      </c>
      <c r="C67" s="71">
        <v>11617.46</v>
      </c>
      <c r="D67" s="71">
        <v>8840.99</v>
      </c>
      <c r="E67" s="71">
        <v>3838.61</v>
      </c>
      <c r="F67" s="71">
        <v>8706.13</v>
      </c>
      <c r="G67" s="71">
        <v>8389.6</v>
      </c>
      <c r="H67" s="71">
        <v>3800.59</v>
      </c>
      <c r="I67" s="71">
        <v>2829.82</v>
      </c>
      <c r="J67" s="71">
        <v>4614.63</v>
      </c>
      <c r="K67" s="71">
        <v>1382.88</v>
      </c>
      <c r="L67" s="71">
        <v>1222.31</v>
      </c>
      <c r="M67" s="71">
        <v>11994.28</v>
      </c>
      <c r="N67" s="71">
        <v>14623.21</v>
      </c>
      <c r="O67" s="71">
        <f>SUM(C67:N67)</f>
        <v>81860.50999999998</v>
      </c>
      <c r="P67" s="10"/>
    </row>
    <row r="68" spans="1:16" s="7" customFormat="1" ht="15">
      <c r="A68" s="65" t="s">
        <v>154</v>
      </c>
      <c r="B68" s="79" t="s">
        <v>155</v>
      </c>
      <c r="C68" s="70">
        <f>SUM(C69:C78)</f>
        <v>526600</v>
      </c>
      <c r="D68" s="70">
        <f aca="true" t="shared" si="9" ref="D68:N68">SUM(D69:D78)</f>
        <v>171135</v>
      </c>
      <c r="E68" s="70">
        <f t="shared" si="9"/>
        <v>1095152</v>
      </c>
      <c r="F68" s="70">
        <f t="shared" si="9"/>
        <v>929046</v>
      </c>
      <c r="G68" s="70">
        <f t="shared" si="9"/>
        <v>465016</v>
      </c>
      <c r="H68" s="70">
        <f>SUM(H69:H78)</f>
        <v>297278</v>
      </c>
      <c r="I68" s="70">
        <f t="shared" si="9"/>
        <v>1134518</v>
      </c>
      <c r="J68" s="70">
        <f t="shared" si="9"/>
        <v>852674.5</v>
      </c>
      <c r="K68" s="70">
        <f t="shared" si="9"/>
        <v>94977.5</v>
      </c>
      <c r="L68" s="70">
        <f t="shared" si="9"/>
        <v>303729</v>
      </c>
      <c r="M68" s="70">
        <f t="shared" si="9"/>
        <v>573246.5</v>
      </c>
      <c r="N68" s="70">
        <f t="shared" si="9"/>
        <v>658786.5</v>
      </c>
      <c r="O68" s="70">
        <f>SUM(C68:N68)</f>
        <v>7102159</v>
      </c>
      <c r="P68" s="12"/>
    </row>
    <row r="69" spans="1:16" ht="15">
      <c r="A69" s="5" t="s">
        <v>156</v>
      </c>
      <c r="B69" s="80" t="s">
        <v>67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f t="shared" si="8"/>
        <v>0</v>
      </c>
      <c r="P69" s="10"/>
    </row>
    <row r="70" spans="1:16" ht="15">
      <c r="A70" s="5" t="s">
        <v>157</v>
      </c>
      <c r="B70" s="80" t="s">
        <v>69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f t="shared" si="8"/>
        <v>0</v>
      </c>
      <c r="P70" s="10"/>
    </row>
    <row r="71" spans="1:16" ht="15">
      <c r="A71" s="5" t="s">
        <v>158</v>
      </c>
      <c r="B71" s="80" t="s">
        <v>60</v>
      </c>
      <c r="C71" s="71">
        <v>4826.5</v>
      </c>
      <c r="D71" s="71">
        <v>0</v>
      </c>
      <c r="E71" s="71">
        <v>12153</v>
      </c>
      <c r="F71" s="71">
        <v>17420.5</v>
      </c>
      <c r="G71" s="71">
        <v>8832.5</v>
      </c>
      <c r="H71" s="71">
        <v>1629.5</v>
      </c>
      <c r="I71" s="71">
        <v>13840.5</v>
      </c>
      <c r="J71" s="71">
        <v>13677</v>
      </c>
      <c r="K71" s="71">
        <v>356</v>
      </c>
      <c r="L71" s="71">
        <v>4150</v>
      </c>
      <c r="M71" s="71">
        <v>6124.5</v>
      </c>
      <c r="N71" s="71">
        <v>8191.5</v>
      </c>
      <c r="O71" s="71">
        <f t="shared" si="8"/>
        <v>91201.5</v>
      </c>
      <c r="P71" s="10"/>
    </row>
    <row r="72" spans="1:16" ht="15">
      <c r="A72" s="5" t="s">
        <v>159</v>
      </c>
      <c r="B72" s="80" t="s">
        <v>160</v>
      </c>
      <c r="C72" s="71">
        <v>30465</v>
      </c>
      <c r="D72" s="71">
        <v>37195</v>
      </c>
      <c r="E72" s="71">
        <v>57365</v>
      </c>
      <c r="F72" s="71">
        <v>34600</v>
      </c>
      <c r="G72" s="71">
        <v>19225</v>
      </c>
      <c r="H72" s="71">
        <v>29315</v>
      </c>
      <c r="I72" s="71">
        <v>36895</v>
      </c>
      <c r="J72" s="71">
        <v>29681</v>
      </c>
      <c r="K72" s="71">
        <v>20830</v>
      </c>
      <c r="L72" s="71">
        <v>64910</v>
      </c>
      <c r="M72" s="71">
        <v>53390</v>
      </c>
      <c r="N72" s="71">
        <v>35655</v>
      </c>
      <c r="O72" s="71">
        <f t="shared" si="8"/>
        <v>449526</v>
      </c>
      <c r="P72" s="10"/>
    </row>
    <row r="73" spans="1:16" ht="15">
      <c r="A73" s="5" t="s">
        <v>161</v>
      </c>
      <c r="B73" s="80" t="s">
        <v>26</v>
      </c>
      <c r="C73" s="71">
        <v>14035</v>
      </c>
      <c r="D73" s="71">
        <v>30956</v>
      </c>
      <c r="E73" s="71">
        <v>57836</v>
      </c>
      <c r="F73" s="71">
        <v>40772</v>
      </c>
      <c r="G73" s="71">
        <v>23470</v>
      </c>
      <c r="H73" s="71">
        <v>33824</v>
      </c>
      <c r="I73" s="71">
        <v>29141</v>
      </c>
      <c r="J73" s="71">
        <v>25822</v>
      </c>
      <c r="K73" s="71">
        <v>20150</v>
      </c>
      <c r="L73" s="71">
        <v>39099</v>
      </c>
      <c r="M73" s="71">
        <v>36350</v>
      </c>
      <c r="N73" s="71">
        <v>22811</v>
      </c>
      <c r="O73" s="71">
        <f t="shared" si="8"/>
        <v>374266</v>
      </c>
      <c r="P73" s="61"/>
    </row>
    <row r="74" spans="1:16" ht="15">
      <c r="A74" s="5" t="s">
        <v>162</v>
      </c>
      <c r="B74" s="80" t="s">
        <v>85</v>
      </c>
      <c r="C74" s="71">
        <v>49415</v>
      </c>
      <c r="D74" s="71">
        <v>78900</v>
      </c>
      <c r="E74" s="71">
        <v>119195</v>
      </c>
      <c r="F74" s="71">
        <v>54615</v>
      </c>
      <c r="G74" s="71">
        <v>43680</v>
      </c>
      <c r="H74" s="71">
        <v>34810</v>
      </c>
      <c r="I74" s="71">
        <v>42160</v>
      </c>
      <c r="J74" s="71">
        <v>25415</v>
      </c>
      <c r="K74" s="71">
        <v>9145</v>
      </c>
      <c r="L74" s="71">
        <v>30945</v>
      </c>
      <c r="M74" s="71">
        <v>26295</v>
      </c>
      <c r="N74" s="71">
        <v>18770</v>
      </c>
      <c r="O74" s="71">
        <f t="shared" si="8"/>
        <v>533345</v>
      </c>
      <c r="P74" s="10"/>
    </row>
    <row r="75" spans="1:17" ht="15">
      <c r="A75" s="5" t="s">
        <v>165</v>
      </c>
      <c r="B75" s="80" t="s">
        <v>166</v>
      </c>
      <c r="C75" s="71">
        <v>325470.5</v>
      </c>
      <c r="D75" s="71">
        <v>0</v>
      </c>
      <c r="E75" s="71">
        <v>652364</v>
      </c>
      <c r="F75" s="71">
        <v>576608</v>
      </c>
      <c r="G75" s="71">
        <v>273009.5</v>
      </c>
      <c r="H75" s="71">
        <v>121057.5</v>
      </c>
      <c r="I75" s="71">
        <v>694840.5</v>
      </c>
      <c r="J75" s="71">
        <v>557377.5</v>
      </c>
      <c r="K75" s="71">
        <v>25020.5</v>
      </c>
      <c r="L75" s="71">
        <v>114211</v>
      </c>
      <c r="M75" s="71">
        <v>348915</v>
      </c>
      <c r="N75" s="71">
        <v>434204</v>
      </c>
      <c r="O75" s="71">
        <f t="shared" si="8"/>
        <v>4123078</v>
      </c>
      <c r="Q75" s="22"/>
    </row>
    <row r="76" spans="1:17" ht="15">
      <c r="A76" s="5" t="s">
        <v>167</v>
      </c>
      <c r="B76" s="80" t="s">
        <v>168</v>
      </c>
      <c r="C76" s="71">
        <v>88830</v>
      </c>
      <c r="D76" s="71">
        <v>0</v>
      </c>
      <c r="E76" s="71">
        <v>160335</v>
      </c>
      <c r="F76" s="71">
        <v>179620</v>
      </c>
      <c r="G76" s="71">
        <v>75495</v>
      </c>
      <c r="H76" s="71">
        <v>51590</v>
      </c>
      <c r="I76" s="71">
        <v>296905</v>
      </c>
      <c r="J76" s="71">
        <v>189560</v>
      </c>
      <c r="K76" s="71">
        <v>5390</v>
      </c>
      <c r="L76" s="71">
        <v>30660</v>
      </c>
      <c r="M76" s="71">
        <v>88235</v>
      </c>
      <c r="N76" s="71">
        <v>129255</v>
      </c>
      <c r="O76" s="71">
        <f t="shared" si="8"/>
        <v>1295875</v>
      </c>
      <c r="Q76" s="22"/>
    </row>
    <row r="77" spans="1:17" ht="15">
      <c r="A77" s="5" t="s">
        <v>169</v>
      </c>
      <c r="B77" s="80" t="s">
        <v>126</v>
      </c>
      <c r="C77" s="71">
        <v>0</v>
      </c>
      <c r="D77" s="71">
        <v>0</v>
      </c>
      <c r="E77" s="71">
        <v>0</v>
      </c>
      <c r="F77" s="71">
        <v>0.5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f t="shared" si="8"/>
        <v>0.5</v>
      </c>
      <c r="Q77" s="22"/>
    </row>
    <row r="78" spans="1:15" ht="15">
      <c r="A78" s="5" t="s">
        <v>170</v>
      </c>
      <c r="B78" s="80" t="s">
        <v>32</v>
      </c>
      <c r="C78" s="71">
        <v>13558</v>
      </c>
      <c r="D78" s="71">
        <v>24084</v>
      </c>
      <c r="E78" s="71">
        <v>35904</v>
      </c>
      <c r="F78" s="71">
        <v>25410</v>
      </c>
      <c r="G78" s="71">
        <v>21304</v>
      </c>
      <c r="H78" s="71">
        <v>25052</v>
      </c>
      <c r="I78" s="71">
        <v>20736</v>
      </c>
      <c r="J78" s="71">
        <v>11142</v>
      </c>
      <c r="K78" s="71">
        <v>14086</v>
      </c>
      <c r="L78" s="71">
        <v>19754</v>
      </c>
      <c r="M78" s="71">
        <v>13937</v>
      </c>
      <c r="N78" s="71">
        <v>9900</v>
      </c>
      <c r="O78" s="71">
        <f t="shared" si="8"/>
        <v>234867</v>
      </c>
    </row>
    <row r="79" spans="1:16" ht="15">
      <c r="A79" s="77" t="s">
        <v>386</v>
      </c>
      <c r="B79" s="79" t="s">
        <v>384</v>
      </c>
      <c r="C79" s="70">
        <f aca="true" t="shared" si="10" ref="C79:N79">SUM(C80:C88)</f>
        <v>0</v>
      </c>
      <c r="D79" s="70">
        <f t="shared" si="10"/>
        <v>0</v>
      </c>
      <c r="E79" s="70">
        <f t="shared" si="10"/>
        <v>0</v>
      </c>
      <c r="F79" s="70">
        <f t="shared" si="10"/>
        <v>0</v>
      </c>
      <c r="G79" s="70">
        <f t="shared" si="10"/>
        <v>0</v>
      </c>
      <c r="H79" s="70">
        <f t="shared" si="10"/>
        <v>0</v>
      </c>
      <c r="I79" s="70">
        <f t="shared" si="10"/>
        <v>0</v>
      </c>
      <c r="J79" s="70">
        <f t="shared" si="10"/>
        <v>0</v>
      </c>
      <c r="K79" s="70">
        <f t="shared" si="10"/>
        <v>48930</v>
      </c>
      <c r="L79" s="70">
        <f t="shared" si="10"/>
        <v>23108</v>
      </c>
      <c r="M79" s="70">
        <f t="shared" si="10"/>
        <v>12694</v>
      </c>
      <c r="N79" s="70">
        <f t="shared" si="10"/>
        <v>17101</v>
      </c>
      <c r="O79" s="70">
        <f>SUM(C79:N79)</f>
        <v>101833</v>
      </c>
      <c r="P79" s="46"/>
    </row>
    <row r="80" spans="1:15" ht="15">
      <c r="A80" s="14" t="s">
        <v>390</v>
      </c>
      <c r="B80" s="80" t="s">
        <v>387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24810</v>
      </c>
      <c r="L80" s="71">
        <v>13550</v>
      </c>
      <c r="M80" s="71">
        <v>5530</v>
      </c>
      <c r="N80" s="71">
        <v>6920</v>
      </c>
      <c r="O80" s="71">
        <f aca="true" t="shared" si="11" ref="O80:O87">SUM(C80:N80)</f>
        <v>50810</v>
      </c>
    </row>
    <row r="81" spans="1:15" ht="15">
      <c r="A81" s="14" t="s">
        <v>391</v>
      </c>
      <c r="B81" s="80" t="s">
        <v>388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13960</v>
      </c>
      <c r="L81" s="71">
        <v>6760</v>
      </c>
      <c r="M81" s="71">
        <v>3550</v>
      </c>
      <c r="N81" s="71">
        <v>4495</v>
      </c>
      <c r="O81" s="71">
        <f t="shared" si="11"/>
        <v>28765</v>
      </c>
    </row>
    <row r="82" spans="1:15" ht="15">
      <c r="A82" s="14" t="s">
        <v>392</v>
      </c>
      <c r="B82" s="80" t="s">
        <v>389</v>
      </c>
      <c r="C82" s="71">
        <v>0</v>
      </c>
      <c r="D82" s="71">
        <v>0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900</v>
      </c>
      <c r="O82" s="71">
        <f t="shared" si="11"/>
        <v>900</v>
      </c>
    </row>
    <row r="83" spans="1:15" ht="15">
      <c r="A83" s="14" t="s">
        <v>394</v>
      </c>
      <c r="B83" s="80" t="s">
        <v>28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f t="shared" si="11"/>
        <v>0</v>
      </c>
    </row>
    <row r="84" spans="1:15" ht="15">
      <c r="A84" s="14" t="s">
        <v>395</v>
      </c>
      <c r="B84" s="80" t="s">
        <v>26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1146</v>
      </c>
      <c r="L84" s="71">
        <v>549</v>
      </c>
      <c r="M84" s="71">
        <v>817</v>
      </c>
      <c r="N84" s="71">
        <v>1095</v>
      </c>
      <c r="O84" s="71">
        <f t="shared" si="11"/>
        <v>3607</v>
      </c>
    </row>
    <row r="85" spans="1:15" ht="15">
      <c r="A85" s="14" t="s">
        <v>396</v>
      </c>
      <c r="B85" s="80" t="s">
        <v>32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f t="shared" si="11"/>
        <v>0</v>
      </c>
    </row>
    <row r="86" spans="1:15" ht="15">
      <c r="A86" s="14" t="s">
        <v>397</v>
      </c>
      <c r="B86" s="80" t="s">
        <v>85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5456</v>
      </c>
      <c r="L86" s="71">
        <v>2039</v>
      </c>
      <c r="M86" s="71">
        <v>1490</v>
      </c>
      <c r="N86" s="71">
        <v>2424</v>
      </c>
      <c r="O86" s="71">
        <f t="shared" si="11"/>
        <v>11409</v>
      </c>
    </row>
    <row r="87" spans="1:15" ht="15">
      <c r="A87" s="14" t="s">
        <v>398</v>
      </c>
      <c r="B87" s="80" t="s">
        <v>393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3558</v>
      </c>
      <c r="L87" s="71">
        <v>210</v>
      </c>
      <c r="M87" s="71">
        <v>1307</v>
      </c>
      <c r="N87" s="71">
        <v>1267</v>
      </c>
      <c r="O87" s="71">
        <f t="shared" si="11"/>
        <v>6342</v>
      </c>
    </row>
    <row r="88" spans="1:15" ht="15">
      <c r="A88" s="16"/>
      <c r="B88" s="83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1"/>
    </row>
    <row r="89" spans="1:15" s="7" customFormat="1" ht="15">
      <c r="A89" s="65" t="s">
        <v>171</v>
      </c>
      <c r="B89" s="65" t="s">
        <v>172</v>
      </c>
      <c r="C89" s="70">
        <f>SUM(C90:C91)</f>
        <v>3170792</v>
      </c>
      <c r="D89" s="70">
        <f aca="true" t="shared" si="12" ref="D89:N89">SUM(D90:D91)</f>
        <v>1074542</v>
      </c>
      <c r="E89" s="70">
        <f t="shared" si="12"/>
        <v>1978292</v>
      </c>
      <c r="F89" s="70">
        <f t="shared" si="12"/>
        <v>1074542</v>
      </c>
      <c r="G89" s="70">
        <f t="shared" si="12"/>
        <v>1074542</v>
      </c>
      <c r="H89" s="70">
        <f t="shared" si="12"/>
        <v>1074542</v>
      </c>
      <c r="I89" s="70">
        <f t="shared" si="12"/>
        <v>1074542</v>
      </c>
      <c r="J89" s="70">
        <f t="shared" si="12"/>
        <v>1074542</v>
      </c>
      <c r="K89" s="70">
        <f t="shared" si="12"/>
        <v>1074542</v>
      </c>
      <c r="L89" s="70">
        <f t="shared" si="12"/>
        <v>1074542</v>
      </c>
      <c r="M89" s="70">
        <f t="shared" si="12"/>
        <v>7074542</v>
      </c>
      <c r="N89" s="70">
        <f t="shared" si="12"/>
        <v>1074542</v>
      </c>
      <c r="O89" s="70">
        <f>SUM(O90:O91)</f>
        <v>21894504</v>
      </c>
    </row>
    <row r="90" spans="1:16" ht="15">
      <c r="A90" s="5" t="s">
        <v>173</v>
      </c>
      <c r="B90" s="5" t="s">
        <v>174</v>
      </c>
      <c r="C90" s="71">
        <v>1074542</v>
      </c>
      <c r="D90" s="71">
        <v>1074542</v>
      </c>
      <c r="E90" s="71">
        <v>1074542</v>
      </c>
      <c r="F90" s="71">
        <v>1074542</v>
      </c>
      <c r="G90" s="71">
        <v>1074542</v>
      </c>
      <c r="H90" s="71">
        <v>1074542</v>
      </c>
      <c r="I90" s="71">
        <v>1074542</v>
      </c>
      <c r="J90" s="71">
        <v>1074542</v>
      </c>
      <c r="K90" s="71">
        <v>1074542</v>
      </c>
      <c r="L90" s="71">
        <v>1074542</v>
      </c>
      <c r="M90" s="71">
        <v>1074542</v>
      </c>
      <c r="N90" s="71">
        <v>1074542</v>
      </c>
      <c r="O90" s="71">
        <f>SUM(C90:N90)</f>
        <v>12894504</v>
      </c>
      <c r="P90" s="55"/>
    </row>
    <row r="91" spans="1:16" ht="15">
      <c r="A91" s="5" t="s">
        <v>175</v>
      </c>
      <c r="B91" s="5" t="s">
        <v>404</v>
      </c>
      <c r="C91" s="71">
        <v>2096250</v>
      </c>
      <c r="D91" s="71">
        <v>0</v>
      </c>
      <c r="E91" s="71">
        <v>903750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6000000</v>
      </c>
      <c r="N91" s="71">
        <v>0</v>
      </c>
      <c r="O91" s="71">
        <f>SUM(C91:N91)</f>
        <v>9000000</v>
      </c>
      <c r="P91" s="55"/>
    </row>
    <row r="92" spans="1:16" ht="15">
      <c r="A92" s="5"/>
      <c r="B92" s="5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55"/>
    </row>
    <row r="93" spans="1:16" s="7" customFormat="1" ht="26.25">
      <c r="A93" s="65"/>
      <c r="B93" s="65" t="s">
        <v>407</v>
      </c>
      <c r="C93" s="70"/>
      <c r="D93" s="70">
        <v>5078148.74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>
        <f>SUM(C93:N93)</f>
        <v>5078148.74</v>
      </c>
      <c r="P93" s="55"/>
    </row>
    <row r="94" spans="1:17" s="7" customFormat="1" ht="15">
      <c r="A94" s="16"/>
      <c r="B94" s="11"/>
      <c r="C94" s="70"/>
      <c r="D94" s="70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22"/>
      <c r="Q94" s="2"/>
    </row>
    <row r="95" spans="1:16" ht="15">
      <c r="A95" s="20"/>
      <c r="B95" s="20" t="s">
        <v>177</v>
      </c>
      <c r="C95" s="70">
        <f>+C7+C15+C20+C26+C65+C66+C68+C89+C79+C93</f>
        <v>6168931.0600000005</v>
      </c>
      <c r="D95" s="70">
        <f>+D7+D15+D20+D26+D65+D66+D68+D89+D79+D93</f>
        <v>9316406.030000001</v>
      </c>
      <c r="E95" s="70">
        <f aca="true" t="shared" si="13" ref="E95:N95">+E7+E15+E20+E26+E65+E66+E68+E89+E79+E93</f>
        <v>10413704.61</v>
      </c>
      <c r="F95" s="70">
        <f>+F7+F15+F20+F26+F65+F66+F68+F89+F79+F93</f>
        <v>7599083.2299999995</v>
      </c>
      <c r="G95" s="70">
        <f t="shared" si="13"/>
        <v>5063690.3100000005</v>
      </c>
      <c r="H95" s="70">
        <f t="shared" si="13"/>
        <v>6021205.77</v>
      </c>
      <c r="I95" s="70">
        <f t="shared" si="13"/>
        <v>6085859.72</v>
      </c>
      <c r="J95" s="70">
        <f t="shared" si="13"/>
        <v>5127855.23</v>
      </c>
      <c r="K95" s="70">
        <f t="shared" si="13"/>
        <v>3995575.2800000003</v>
      </c>
      <c r="L95" s="70">
        <f t="shared" si="13"/>
        <v>6851448.31</v>
      </c>
      <c r="M95" s="70">
        <f t="shared" si="13"/>
        <v>11785835.89</v>
      </c>
      <c r="N95" s="70">
        <f t="shared" si="13"/>
        <v>4596126.01</v>
      </c>
      <c r="O95" s="70">
        <f>+O7+O15+O20+O26+O65+O66+O68+O89+O79+O93</f>
        <v>83025721.45</v>
      </c>
      <c r="P95" s="22"/>
    </row>
    <row r="96" spans="1:18" s="7" customFormat="1" ht="15">
      <c r="A96" s="21"/>
      <c r="B96" s="3"/>
      <c r="C96" s="3"/>
      <c r="D96" s="62"/>
      <c r="E96" s="69"/>
      <c r="F96" s="22"/>
      <c r="G96" s="2"/>
      <c r="H96" s="2"/>
      <c r="I96" s="56"/>
      <c r="J96" s="2"/>
      <c r="K96" s="2"/>
      <c r="L96" s="2"/>
      <c r="M96" s="2"/>
      <c r="N96" s="2"/>
      <c r="O96" s="2"/>
      <c r="P96" s="2"/>
      <c r="Q96" s="2"/>
      <c r="R96" s="19"/>
    </row>
    <row r="97" spans="2:17" ht="15">
      <c r="B97" s="3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Q97" s="12"/>
    </row>
    <row r="98" spans="1:15" ht="15">
      <c r="A98" s="21"/>
      <c r="B98" s="3"/>
      <c r="C98" s="10"/>
      <c r="D98" s="10"/>
      <c r="E98" s="10"/>
      <c r="F98" s="10"/>
      <c r="G98" s="10"/>
      <c r="H98" s="10"/>
      <c r="I98" s="10"/>
      <c r="J98" s="10"/>
      <c r="K98" s="10"/>
      <c r="O98" s="57"/>
    </row>
    <row r="99" spans="1:17" ht="15">
      <c r="A99" s="115" t="s">
        <v>178</v>
      </c>
      <c r="B99" s="115"/>
      <c r="C99" s="115"/>
      <c r="D99" s="115"/>
      <c r="E99" s="115"/>
      <c r="F99" s="22"/>
      <c r="G99" s="46"/>
      <c r="I99" s="10"/>
      <c r="J99" s="62"/>
      <c r="K99" s="62"/>
      <c r="L99" s="62"/>
      <c r="M99" s="46"/>
      <c r="N99" s="108"/>
      <c r="O99" s="59"/>
      <c r="Q99" s="22"/>
    </row>
    <row r="100" spans="1:15" ht="15">
      <c r="A100" s="28" t="s">
        <v>413</v>
      </c>
      <c r="B100" s="53"/>
      <c r="C100" s="53"/>
      <c r="D100" s="53"/>
      <c r="E100" s="53"/>
      <c r="F100" s="46"/>
      <c r="I100" s="62"/>
      <c r="J100" s="3"/>
      <c r="K100" s="3"/>
      <c r="O100" s="57"/>
    </row>
    <row r="101" spans="1:11" ht="15">
      <c r="A101" s="25"/>
      <c r="B101" s="26"/>
      <c r="C101" s="26"/>
      <c r="D101" s="26"/>
      <c r="E101" s="26"/>
      <c r="I101" s="62"/>
      <c r="J101" s="3"/>
      <c r="K101" s="3"/>
    </row>
    <row r="102" spans="1:11" ht="15">
      <c r="A102" s="25" t="s">
        <v>180</v>
      </c>
      <c r="B102" s="26"/>
      <c r="C102" s="26"/>
      <c r="D102" s="26"/>
      <c r="E102" s="26"/>
      <c r="I102" s="3"/>
      <c r="J102" s="3"/>
      <c r="K102" s="3"/>
    </row>
    <row r="103" spans="1:11" ht="15">
      <c r="A103" s="27" t="s">
        <v>181</v>
      </c>
      <c r="B103" s="26"/>
      <c r="C103" s="26"/>
      <c r="D103" s="26"/>
      <c r="E103" s="26"/>
      <c r="I103" s="1"/>
      <c r="J103" s="1"/>
      <c r="K103" s="1"/>
    </row>
    <row r="104" spans="1:11" ht="15">
      <c r="A104" s="26"/>
      <c r="B104" s="3"/>
      <c r="D104" s="30" t="s">
        <v>184</v>
      </c>
      <c r="E104" s="28"/>
      <c r="I104" s="74"/>
      <c r="J104" s="1"/>
      <c r="K104" s="1"/>
    </row>
    <row r="105" spans="1:11" ht="15">
      <c r="A105" s="26"/>
      <c r="B105" s="3"/>
      <c r="D105" s="29" t="s">
        <v>183</v>
      </c>
      <c r="E105" s="29"/>
      <c r="I105" s="1"/>
      <c r="J105" s="1"/>
      <c r="K105" s="1"/>
    </row>
    <row r="106" spans="1:11" ht="15">
      <c r="A106" s="28" t="s">
        <v>182</v>
      </c>
      <c r="B106" s="3"/>
      <c r="D106" s="28"/>
      <c r="E106" s="27"/>
      <c r="I106" s="1"/>
      <c r="J106" s="1"/>
      <c r="K106" s="1"/>
    </row>
    <row r="107" spans="1:11" ht="15">
      <c r="A107" s="26" t="s">
        <v>185</v>
      </c>
      <c r="B107" s="31"/>
      <c r="C107" s="31"/>
      <c r="D107" s="27"/>
      <c r="E107" s="27"/>
      <c r="I107" s="4"/>
      <c r="J107" s="4"/>
      <c r="K107" s="4"/>
    </row>
    <row r="108" spans="1:11" ht="15">
      <c r="A108" s="28"/>
      <c r="B108" s="3"/>
      <c r="D108" s="30" t="s">
        <v>367</v>
      </c>
      <c r="E108" s="30"/>
      <c r="I108" s="34"/>
      <c r="J108" s="34"/>
      <c r="K108" s="34"/>
    </row>
    <row r="109" spans="1:11" ht="15">
      <c r="A109" s="26"/>
      <c r="B109" s="3"/>
      <c r="D109" s="29" t="s">
        <v>187</v>
      </c>
      <c r="E109" s="29"/>
      <c r="I109" s="34"/>
      <c r="J109" s="34"/>
      <c r="K109" s="34"/>
    </row>
    <row r="110" spans="1:11" ht="15">
      <c r="A110" s="25" t="s">
        <v>355</v>
      </c>
      <c r="B110" s="3"/>
      <c r="D110" s="27"/>
      <c r="E110" s="27"/>
      <c r="I110" s="34"/>
      <c r="J110" s="34"/>
      <c r="K110" s="34"/>
    </row>
    <row r="111" spans="1:11" ht="15">
      <c r="A111" s="26" t="s">
        <v>187</v>
      </c>
      <c r="B111" s="3"/>
      <c r="D111" s="27"/>
      <c r="E111" s="27"/>
      <c r="I111" s="34"/>
      <c r="J111" s="34"/>
      <c r="K111" s="34"/>
    </row>
    <row r="112" spans="1:11" ht="15">
      <c r="A112" s="32"/>
      <c r="B112" s="3"/>
      <c r="D112" s="30" t="s">
        <v>356</v>
      </c>
      <c r="E112" s="30"/>
      <c r="I112" s="35"/>
      <c r="J112" s="35"/>
      <c r="K112" s="35"/>
    </row>
    <row r="113" spans="1:11" ht="15">
      <c r="A113" s="26"/>
      <c r="B113" s="3"/>
      <c r="D113" s="29" t="s">
        <v>187</v>
      </c>
      <c r="E113" s="29"/>
      <c r="I113" s="36"/>
      <c r="J113" s="36"/>
      <c r="K113" s="36"/>
    </row>
    <row r="114" spans="1:11" ht="15">
      <c r="A114" s="25" t="s">
        <v>357</v>
      </c>
      <c r="B114" s="26"/>
      <c r="C114" s="26"/>
      <c r="D114" s="26"/>
      <c r="E114" s="26"/>
      <c r="I114" s="3"/>
      <c r="J114" s="3"/>
      <c r="K114" s="3"/>
    </row>
    <row r="115" spans="1:11" ht="15">
      <c r="A115" s="26" t="s">
        <v>187</v>
      </c>
      <c r="B115" s="26"/>
      <c r="C115" s="26"/>
      <c r="D115" s="26"/>
      <c r="E115" s="26"/>
      <c r="I115" s="3"/>
      <c r="J115" s="3"/>
      <c r="K115" s="3"/>
    </row>
    <row r="116" spans="4:11" ht="15">
      <c r="D116" s="2"/>
      <c r="I116" s="3"/>
      <c r="J116" s="3"/>
      <c r="K116" s="3"/>
    </row>
    <row r="117" spans="5:11" ht="15">
      <c r="E117" s="3"/>
      <c r="F117" s="3"/>
      <c r="G117" s="3"/>
      <c r="H117" s="3"/>
      <c r="I117" s="3"/>
      <c r="J117" s="3"/>
      <c r="K117" s="3"/>
    </row>
  </sheetData>
  <sheetProtection/>
  <mergeCells count="1">
    <mergeCell ref="A99:E9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6"/>
  <sheetViews>
    <sheetView tabSelected="1" zoomScalePageLayoutView="0" workbookViewId="0" topLeftCell="A5">
      <pane xSplit="2" ySplit="3" topLeftCell="C267" activePane="bottomRight" state="frozen"/>
      <selection pane="topLeft" activeCell="A5" sqref="A5"/>
      <selection pane="topRight" activeCell="C5" sqref="C5"/>
      <selection pane="bottomLeft" activeCell="A8" sqref="A8"/>
      <selection pane="bottomRight" activeCell="O281" sqref="O281"/>
    </sheetView>
  </sheetViews>
  <sheetFormatPr defaultColWidth="11.421875" defaultRowHeight="15"/>
  <cols>
    <col min="1" max="1" width="8.57421875" style="2" customWidth="1"/>
    <col min="2" max="2" width="41.00390625" style="2" customWidth="1"/>
    <col min="3" max="3" width="12.28125" style="2" bestFit="1" customWidth="1"/>
    <col min="4" max="4" width="13.00390625" style="2" customWidth="1"/>
    <col min="5" max="5" width="12.7109375" style="2" bestFit="1" customWidth="1"/>
    <col min="6" max="6" width="11.28125" style="2" bestFit="1" customWidth="1"/>
    <col min="7" max="8" width="11.7109375" style="2" bestFit="1" customWidth="1"/>
    <col min="9" max="13" width="12.57421875" style="2" bestFit="1" customWidth="1"/>
    <col min="14" max="15" width="13.57421875" style="2" bestFit="1" customWidth="1"/>
    <col min="16" max="16" width="13.57421875" style="57" bestFit="1" customWidth="1"/>
    <col min="17" max="17" width="11.7109375" style="57" bestFit="1" customWidth="1"/>
    <col min="18" max="28" width="11.421875" style="2" customWidth="1"/>
    <col min="29" max="30" width="11.7109375" style="2" bestFit="1" customWidth="1"/>
    <col min="31" max="16384" width="11.421875" style="2" customWidth="1"/>
  </cols>
  <sheetData>
    <row r="1" spans="1:15" ht="15.75">
      <c r="A1" s="116" t="s">
        <v>191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">
      <c r="A2" s="112" t="s">
        <v>381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05"/>
      <c r="N3" s="105"/>
      <c r="O3" s="105"/>
    </row>
    <row r="4" ht="15"/>
    <row r="5" spans="1:15" ht="15">
      <c r="A5" s="113"/>
      <c r="B5" s="113"/>
      <c r="C5" s="86"/>
      <c r="D5" s="86"/>
      <c r="E5" s="86"/>
      <c r="F5" s="86"/>
      <c r="G5" s="86"/>
      <c r="H5" s="86"/>
      <c r="I5" s="86"/>
      <c r="J5" s="86"/>
      <c r="K5" s="86"/>
      <c r="L5" s="86"/>
      <c r="M5" s="104"/>
      <c r="N5" s="104"/>
      <c r="O5" s="104"/>
    </row>
    <row r="6" spans="1:15" ht="15">
      <c r="A6" s="113"/>
      <c r="B6" s="113"/>
      <c r="C6" s="86" t="s">
        <v>195</v>
      </c>
      <c r="D6" s="86" t="s">
        <v>195</v>
      </c>
      <c r="E6" s="86" t="s">
        <v>195</v>
      </c>
      <c r="F6" s="86" t="s">
        <v>195</v>
      </c>
      <c r="G6" s="86" t="s">
        <v>195</v>
      </c>
      <c r="H6" s="86" t="s">
        <v>195</v>
      </c>
      <c r="I6" s="60" t="s">
        <v>195</v>
      </c>
      <c r="J6" s="86" t="s">
        <v>195</v>
      </c>
      <c r="K6" s="86" t="s">
        <v>195</v>
      </c>
      <c r="L6" s="86" t="s">
        <v>195</v>
      </c>
      <c r="M6" s="104" t="s">
        <v>195</v>
      </c>
      <c r="N6" s="104" t="s">
        <v>195</v>
      </c>
      <c r="O6" s="104" t="s">
        <v>16</v>
      </c>
    </row>
    <row r="7" spans="1:23" ht="15">
      <c r="A7" s="114" t="s">
        <v>196</v>
      </c>
      <c r="B7" s="114"/>
      <c r="C7" s="90" t="s">
        <v>197</v>
      </c>
      <c r="D7" s="90" t="s">
        <v>198</v>
      </c>
      <c r="E7" s="90" t="s">
        <v>199</v>
      </c>
      <c r="F7" s="91" t="s">
        <v>200</v>
      </c>
      <c r="G7" s="90" t="s">
        <v>201</v>
      </c>
      <c r="H7" s="90" t="s">
        <v>202</v>
      </c>
      <c r="I7" s="90" t="s">
        <v>203</v>
      </c>
      <c r="J7" s="103" t="s">
        <v>204</v>
      </c>
      <c r="K7" s="103" t="s">
        <v>205</v>
      </c>
      <c r="L7" s="103" t="s">
        <v>206</v>
      </c>
      <c r="M7" s="103" t="s">
        <v>207</v>
      </c>
      <c r="N7" s="103" t="s">
        <v>208</v>
      </c>
      <c r="O7" s="39"/>
      <c r="Q7" s="86"/>
      <c r="R7" s="86"/>
      <c r="S7" s="39"/>
      <c r="T7" s="39"/>
      <c r="U7" s="39"/>
      <c r="V7" s="39"/>
      <c r="W7" s="39"/>
    </row>
    <row r="8" spans="1:14" ht="15">
      <c r="A8" s="40">
        <v>100</v>
      </c>
      <c r="B8" s="40" t="s">
        <v>209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106"/>
      <c r="N8" s="106"/>
    </row>
    <row r="9" spans="1:28" ht="15">
      <c r="A9" s="89">
        <v>1131</v>
      </c>
      <c r="B9" s="89" t="s">
        <v>210</v>
      </c>
      <c r="C9" s="44">
        <v>407473.11</v>
      </c>
      <c r="D9" s="44">
        <v>410270.65</v>
      </c>
      <c r="E9" s="44">
        <v>591397.58</v>
      </c>
      <c r="F9" s="44">
        <v>425374.57</v>
      </c>
      <c r="G9" s="44">
        <v>528871.07</v>
      </c>
      <c r="H9" s="44">
        <v>409679.07</v>
      </c>
      <c r="I9" s="44">
        <v>417042.33</v>
      </c>
      <c r="J9" s="44">
        <v>517925.45</v>
      </c>
      <c r="K9" s="44">
        <v>425953.42</v>
      </c>
      <c r="L9" s="44">
        <v>442880.64</v>
      </c>
      <c r="M9" s="44">
        <v>550949.19</v>
      </c>
      <c r="N9" s="44">
        <v>420571.91</v>
      </c>
      <c r="O9" s="46">
        <f>SUM(C9:N9)</f>
        <v>5548388.99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15">
      <c r="A10" s="89">
        <v>1221</v>
      </c>
      <c r="B10" s="89" t="s">
        <v>211</v>
      </c>
      <c r="C10" s="44">
        <v>46304.84</v>
      </c>
      <c r="D10" s="44">
        <v>26857.15</v>
      </c>
      <c r="E10" s="44">
        <v>23296.78</v>
      </c>
      <c r="F10" s="44">
        <v>190760.04</v>
      </c>
      <c r="G10" s="44">
        <v>39071.16</v>
      </c>
      <c r="H10" s="44">
        <v>44112.6</v>
      </c>
      <c r="I10" s="44">
        <v>55245.78</v>
      </c>
      <c r="J10" s="44">
        <v>47263.5</v>
      </c>
      <c r="K10" s="44">
        <v>45949.52</v>
      </c>
      <c r="L10" s="44">
        <v>36496.82</v>
      </c>
      <c r="M10" s="44">
        <v>51884.82</v>
      </c>
      <c r="N10" s="44">
        <v>11067.53</v>
      </c>
      <c r="O10" s="46">
        <f aca="true" t="shared" si="0" ref="O10:O59">SUM(C10:N10)</f>
        <v>618310.5399999999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>
      <c r="A11" s="89">
        <v>1322</v>
      </c>
      <c r="B11" s="89" t="s">
        <v>213</v>
      </c>
      <c r="C11" s="44">
        <v>9175.77</v>
      </c>
      <c r="D11" s="44">
        <v>9373.31</v>
      </c>
      <c r="E11" s="44">
        <v>12711.69</v>
      </c>
      <c r="F11" s="44">
        <v>11335.06</v>
      </c>
      <c r="G11" s="44">
        <v>12258.74</v>
      </c>
      <c r="H11" s="44">
        <v>10179.76</v>
      </c>
      <c r="I11" s="44">
        <v>8653.99</v>
      </c>
      <c r="J11" s="44">
        <v>11482.79</v>
      </c>
      <c r="K11" s="44">
        <v>10872.67</v>
      </c>
      <c r="L11" s="44">
        <v>10953.69</v>
      </c>
      <c r="M11" s="44">
        <v>12045.82</v>
      </c>
      <c r="N11" s="44">
        <v>38729.26</v>
      </c>
      <c r="O11" s="46">
        <f t="shared" si="0"/>
        <v>157772.55000000002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">
      <c r="A12" s="89">
        <v>1323</v>
      </c>
      <c r="B12" s="89" t="s">
        <v>214</v>
      </c>
      <c r="C12" s="44">
        <v>60328.25</v>
      </c>
      <c r="D12" s="44">
        <v>54434.25</v>
      </c>
      <c r="E12" s="44">
        <v>68938.37</v>
      </c>
      <c r="F12" s="44">
        <v>60071.25</v>
      </c>
      <c r="G12" s="44">
        <v>62551.18</v>
      </c>
      <c r="H12" s="44">
        <v>54301.64</v>
      </c>
      <c r="I12" s="44">
        <v>55032.88</v>
      </c>
      <c r="J12" s="44">
        <v>68465.92</v>
      </c>
      <c r="K12" s="44">
        <v>55838.15</v>
      </c>
      <c r="L12" s="44">
        <v>58337.36</v>
      </c>
      <c r="M12" s="44">
        <v>72862.08</v>
      </c>
      <c r="N12" s="44">
        <v>9104.54</v>
      </c>
      <c r="O12" s="46">
        <f t="shared" si="0"/>
        <v>680265.87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5">
      <c r="A13" s="89">
        <v>1324</v>
      </c>
      <c r="B13" s="89" t="s">
        <v>215</v>
      </c>
      <c r="C13" s="44">
        <v>975.4</v>
      </c>
      <c r="D13" s="44">
        <v>0</v>
      </c>
      <c r="E13" s="44">
        <v>2237.86</v>
      </c>
      <c r="F13" s="44">
        <v>0</v>
      </c>
      <c r="G13" s="44">
        <v>0</v>
      </c>
      <c r="H13" s="44">
        <v>0</v>
      </c>
      <c r="I13" s="44">
        <v>2146.78</v>
      </c>
      <c r="J13" s="44">
        <v>0</v>
      </c>
      <c r="K13" s="44">
        <v>1478.86</v>
      </c>
      <c r="L13" s="44">
        <v>0</v>
      </c>
      <c r="M13" s="44">
        <v>0</v>
      </c>
      <c r="N13" s="44">
        <v>57080.75</v>
      </c>
      <c r="O13" s="46">
        <f t="shared" si="0"/>
        <v>63919.65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5">
      <c r="A14" s="89">
        <v>1325</v>
      </c>
      <c r="B14" s="89" t="s">
        <v>216</v>
      </c>
      <c r="C14" s="44">
        <v>16650.55</v>
      </c>
      <c r="D14" s="44">
        <v>15023.85</v>
      </c>
      <c r="E14" s="44">
        <v>17628.92</v>
      </c>
      <c r="F14" s="44">
        <v>15361.42</v>
      </c>
      <c r="G14" s="44">
        <v>16629.99</v>
      </c>
      <c r="H14" s="44">
        <v>14987.25</v>
      </c>
      <c r="I14" s="44">
        <v>15232.83</v>
      </c>
      <c r="J14" s="44">
        <v>15117.27</v>
      </c>
      <c r="K14" s="44">
        <v>15663.43</v>
      </c>
      <c r="L14" s="44">
        <v>16101.11</v>
      </c>
      <c r="M14" s="44">
        <v>20253.32</v>
      </c>
      <c r="N14" s="44">
        <v>2843</v>
      </c>
      <c r="O14" s="46">
        <f t="shared" si="0"/>
        <v>181492.94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25.5">
      <c r="A15" s="89">
        <v>1331</v>
      </c>
      <c r="B15" s="89" t="s">
        <v>217</v>
      </c>
      <c r="C15" s="44">
        <v>4940.66</v>
      </c>
      <c r="D15" s="44">
        <v>2253.64</v>
      </c>
      <c r="E15" s="44">
        <v>2416.14</v>
      </c>
      <c r="F15" s="44">
        <v>3851.43</v>
      </c>
      <c r="G15" s="44">
        <v>13085.13</v>
      </c>
      <c r="H15" s="44">
        <v>28759.02</v>
      </c>
      <c r="I15" s="44">
        <v>4159.12</v>
      </c>
      <c r="J15" s="44">
        <v>10916.67</v>
      </c>
      <c r="K15" s="44">
        <v>32375.06</v>
      </c>
      <c r="L15" s="44">
        <v>38588.77</v>
      </c>
      <c r="M15" s="44">
        <v>17015.8</v>
      </c>
      <c r="N15" s="44">
        <v>15156.91</v>
      </c>
      <c r="O15" s="46">
        <f t="shared" si="0"/>
        <v>173518.35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">
      <c r="A16" s="89">
        <v>1333</v>
      </c>
      <c r="B16" s="89" t="s">
        <v>218</v>
      </c>
      <c r="C16" s="44">
        <v>20900.01</v>
      </c>
      <c r="D16" s="44">
        <v>15239.84</v>
      </c>
      <c r="E16" s="44">
        <v>19109.38</v>
      </c>
      <c r="F16" s="44">
        <v>69134.5</v>
      </c>
      <c r="G16" s="44">
        <v>23393.55</v>
      </c>
      <c r="H16" s="44">
        <v>0</v>
      </c>
      <c r="I16" s="44">
        <v>11711.65</v>
      </c>
      <c r="J16" s="44">
        <v>0</v>
      </c>
      <c r="K16" s="44">
        <v>19331.39</v>
      </c>
      <c r="L16" s="44">
        <v>0</v>
      </c>
      <c r="M16" s="44">
        <v>30099.17</v>
      </c>
      <c r="N16" s="44">
        <v>10098</v>
      </c>
      <c r="O16" s="46">
        <f t="shared" si="0"/>
        <v>219017.49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>
      <c r="A17" s="89">
        <v>1334</v>
      </c>
      <c r="B17" s="89" t="s">
        <v>219</v>
      </c>
      <c r="C17" s="44">
        <v>0</v>
      </c>
      <c r="D17" s="44">
        <v>0</v>
      </c>
      <c r="E17" s="44">
        <v>126512.52</v>
      </c>
      <c r="F17" s="44">
        <v>2778.3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38002.44</v>
      </c>
      <c r="O17" s="46">
        <f t="shared" si="0"/>
        <v>167293.26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>
      <c r="A18" s="89">
        <v>1335</v>
      </c>
      <c r="B18" s="89" t="s">
        <v>220</v>
      </c>
      <c r="C18" s="44">
        <v>12256.55</v>
      </c>
      <c r="D18" s="44">
        <v>10327.37</v>
      </c>
      <c r="E18" s="44">
        <v>9343.7</v>
      </c>
      <c r="F18" s="44">
        <v>18746.21</v>
      </c>
      <c r="G18" s="44">
        <v>11754.47</v>
      </c>
      <c r="H18" s="44">
        <v>20303.64</v>
      </c>
      <c r="I18" s="44">
        <v>10699.81</v>
      </c>
      <c r="J18" s="44">
        <v>17701.93</v>
      </c>
      <c r="K18" s="44">
        <v>19608.54</v>
      </c>
      <c r="L18" s="44">
        <v>34316.77</v>
      </c>
      <c r="M18" s="44">
        <v>77324.55</v>
      </c>
      <c r="N18" s="44">
        <v>3191.75</v>
      </c>
      <c r="O18" s="46">
        <f t="shared" si="0"/>
        <v>245575.28999999998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">
      <c r="A19" s="89">
        <v>1411</v>
      </c>
      <c r="B19" s="89" t="s">
        <v>221</v>
      </c>
      <c r="C19" s="44">
        <v>63722.26</v>
      </c>
      <c r="D19" s="44">
        <v>58344.37</v>
      </c>
      <c r="E19" s="44">
        <v>85112.28</v>
      </c>
      <c r="F19" s="44">
        <v>85155.18</v>
      </c>
      <c r="G19" s="44">
        <v>79175.53</v>
      </c>
      <c r="H19" s="44">
        <v>77874.4</v>
      </c>
      <c r="I19" s="44">
        <v>75770.57</v>
      </c>
      <c r="J19" s="44">
        <v>76521.53</v>
      </c>
      <c r="K19" s="44">
        <v>74126.82</v>
      </c>
      <c r="L19" s="44">
        <v>74512.02</v>
      </c>
      <c r="M19" s="44">
        <v>75057.85</v>
      </c>
      <c r="N19" s="44">
        <v>77513.1</v>
      </c>
      <c r="O19" s="46">
        <f t="shared" si="0"/>
        <v>902885.9100000001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>
      <c r="A20" s="89">
        <v>1421</v>
      </c>
      <c r="B20" s="89" t="s">
        <v>222</v>
      </c>
      <c r="C20" s="44">
        <v>0</v>
      </c>
      <c r="D20" s="44">
        <v>56874.77</v>
      </c>
      <c r="E20" s="44">
        <v>0</v>
      </c>
      <c r="F20" s="44">
        <v>70323.88</v>
      </c>
      <c r="G20" s="44">
        <v>0</v>
      </c>
      <c r="H20" s="44">
        <v>73031.7</v>
      </c>
      <c r="I20" s="44">
        <v>0</v>
      </c>
      <c r="J20" s="44">
        <v>65167.59</v>
      </c>
      <c r="K20" s="44">
        <v>3247.6</v>
      </c>
      <c r="L20" s="44">
        <v>61616.52</v>
      </c>
      <c r="M20" s="44">
        <v>0</v>
      </c>
      <c r="N20" s="44">
        <v>67424.31</v>
      </c>
      <c r="O20" s="46">
        <f t="shared" si="0"/>
        <v>397686.36999999994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5">
      <c r="A21" s="89">
        <v>1431</v>
      </c>
      <c r="B21" s="89" t="s">
        <v>223</v>
      </c>
      <c r="C21" s="44">
        <v>0</v>
      </c>
      <c r="D21" s="44">
        <v>58237.06</v>
      </c>
      <c r="E21" s="44">
        <v>0</v>
      </c>
      <c r="F21" s="44">
        <v>71146.96</v>
      </c>
      <c r="G21" s="44">
        <v>0</v>
      </c>
      <c r="H21" s="44">
        <v>68031.01</v>
      </c>
      <c r="I21" s="44">
        <v>0</v>
      </c>
      <c r="J21" s="44">
        <v>66971.71</v>
      </c>
      <c r="K21" s="44">
        <v>0</v>
      </c>
      <c r="L21" s="44">
        <v>62210.63</v>
      </c>
      <c r="M21" s="44">
        <v>0</v>
      </c>
      <c r="N21" s="44">
        <v>75553.52</v>
      </c>
      <c r="O21" s="46">
        <f t="shared" si="0"/>
        <v>402150.89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5">
      <c r="A22" s="89">
        <v>1543</v>
      </c>
      <c r="B22" s="89" t="s">
        <v>224</v>
      </c>
      <c r="C22" s="44">
        <v>3249.6</v>
      </c>
      <c r="D22" s="44">
        <v>3249.6</v>
      </c>
      <c r="E22" s="44">
        <v>3148.05</v>
      </c>
      <c r="F22" s="44">
        <v>3148.05</v>
      </c>
      <c r="G22" s="44">
        <v>3148.05</v>
      </c>
      <c r="H22" s="44">
        <v>3046.5</v>
      </c>
      <c r="I22" s="44">
        <v>2944.95</v>
      </c>
      <c r="J22" s="44">
        <v>2944.95</v>
      </c>
      <c r="K22" s="44">
        <v>2944.95</v>
      </c>
      <c r="L22" s="44">
        <v>2944.95</v>
      </c>
      <c r="M22" s="44">
        <v>2944.95</v>
      </c>
      <c r="N22" s="44">
        <v>2944.95</v>
      </c>
      <c r="O22" s="46">
        <f t="shared" si="0"/>
        <v>36659.549999999996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15">
      <c r="A23" s="89">
        <v>1545</v>
      </c>
      <c r="B23" s="89" t="s">
        <v>225</v>
      </c>
      <c r="C23" s="44">
        <v>49572</v>
      </c>
      <c r="D23" s="44">
        <v>50279</v>
      </c>
      <c r="E23" s="44">
        <v>51516</v>
      </c>
      <c r="F23" s="44">
        <v>50544</v>
      </c>
      <c r="G23" s="44">
        <v>51516</v>
      </c>
      <c r="H23" s="44">
        <v>49572</v>
      </c>
      <c r="I23" s="44">
        <v>49572</v>
      </c>
      <c r="J23" s="44">
        <v>48600</v>
      </c>
      <c r="K23" s="44">
        <v>97200</v>
      </c>
      <c r="L23" s="44">
        <v>51516</v>
      </c>
      <c r="M23" s="44">
        <v>53460</v>
      </c>
      <c r="N23" s="44">
        <v>66798</v>
      </c>
      <c r="O23" s="46">
        <f t="shared" si="0"/>
        <v>670145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5">
      <c r="A24" s="89">
        <v>1547</v>
      </c>
      <c r="B24" s="89" t="s">
        <v>226</v>
      </c>
      <c r="C24" s="44">
        <v>53273.86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6">
        <f t="shared" si="0"/>
        <v>53273.86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15">
      <c r="A25" s="89">
        <v>1548</v>
      </c>
      <c r="B25" s="89" t="s">
        <v>227</v>
      </c>
      <c r="C25" s="44">
        <v>0</v>
      </c>
      <c r="D25" s="44">
        <v>0</v>
      </c>
      <c r="E25" s="44">
        <v>0</v>
      </c>
      <c r="F25" s="44">
        <v>0</v>
      </c>
      <c r="G25" s="44">
        <v>55534.46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6">
        <f t="shared" si="0"/>
        <v>55534.46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15">
      <c r="A26" s="89">
        <v>1592</v>
      </c>
      <c r="B26" s="89" t="s">
        <v>228</v>
      </c>
      <c r="C26" s="44">
        <v>41059.05</v>
      </c>
      <c r="D26" s="44">
        <v>41027.22</v>
      </c>
      <c r="E26" s="44">
        <v>52634.81</v>
      </c>
      <c r="F26" s="44">
        <v>42633.88</v>
      </c>
      <c r="G26" s="44">
        <v>52983.64</v>
      </c>
      <c r="H26" s="44">
        <v>41291.82</v>
      </c>
      <c r="I26" s="44">
        <v>41847.88</v>
      </c>
      <c r="J26" s="44">
        <v>52188.01</v>
      </c>
      <c r="K26" s="44">
        <v>42643.5</v>
      </c>
      <c r="L26" s="44">
        <v>44360.68</v>
      </c>
      <c r="M26" s="44">
        <v>55142.15</v>
      </c>
      <c r="N26" s="44">
        <v>42168.22</v>
      </c>
      <c r="O26" s="46">
        <f t="shared" si="0"/>
        <v>549980.8600000001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15">
      <c r="A27" s="89">
        <v>1593</v>
      </c>
      <c r="B27" s="89" t="s">
        <v>229</v>
      </c>
      <c r="C27" s="44">
        <v>41059.05</v>
      </c>
      <c r="D27" s="44">
        <v>41027.22</v>
      </c>
      <c r="E27" s="44">
        <v>52634.81</v>
      </c>
      <c r="F27" s="44">
        <v>42633.88</v>
      </c>
      <c r="G27" s="44">
        <v>52983.64</v>
      </c>
      <c r="H27" s="44">
        <v>41291.82</v>
      </c>
      <c r="I27" s="44">
        <v>41847.88</v>
      </c>
      <c r="J27" s="44">
        <v>52188.01</v>
      </c>
      <c r="K27" s="44">
        <v>42643.5</v>
      </c>
      <c r="L27" s="44">
        <v>44360.68</v>
      </c>
      <c r="M27" s="44">
        <v>55142.15</v>
      </c>
      <c r="N27" s="44">
        <v>42168.22</v>
      </c>
      <c r="O27" s="46">
        <f t="shared" si="0"/>
        <v>549980.8600000001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15">
      <c r="A28" s="89">
        <v>1612</v>
      </c>
      <c r="B28" s="89" t="s">
        <v>230</v>
      </c>
      <c r="C28" s="44">
        <v>9791.82</v>
      </c>
      <c r="D28" s="44">
        <v>9846.5</v>
      </c>
      <c r="E28" s="44">
        <v>13934</v>
      </c>
      <c r="F28" s="44">
        <v>10212.85</v>
      </c>
      <c r="G28" s="44">
        <v>12696.77</v>
      </c>
      <c r="H28" s="44">
        <v>9845.25</v>
      </c>
      <c r="I28" s="44">
        <v>10014.76</v>
      </c>
      <c r="J28" s="44">
        <v>12446.03</v>
      </c>
      <c r="K28" s="44">
        <v>15337.21</v>
      </c>
      <c r="L28" s="44">
        <v>10632.04</v>
      </c>
      <c r="M28" s="44">
        <v>33061.67</v>
      </c>
      <c r="N28" s="44">
        <v>50530.52</v>
      </c>
      <c r="O28" s="46">
        <f t="shared" si="0"/>
        <v>198349.42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2" ht="15">
      <c r="A29" s="89">
        <v>2111</v>
      </c>
      <c r="B29" s="89" t="s">
        <v>231</v>
      </c>
      <c r="C29" s="44">
        <v>12510.86</v>
      </c>
      <c r="D29" s="44">
        <v>12962.57</v>
      </c>
      <c r="E29" s="44">
        <v>1468.9</v>
      </c>
      <c r="F29" s="44">
        <v>27989.29</v>
      </c>
      <c r="G29" s="44">
        <v>4665.42</v>
      </c>
      <c r="H29" s="44">
        <v>8772.3</v>
      </c>
      <c r="I29" s="44">
        <v>2086.65</v>
      </c>
      <c r="J29" s="44">
        <v>9491.33</v>
      </c>
      <c r="K29" s="44">
        <v>11737.91</v>
      </c>
      <c r="L29" s="44">
        <v>6709.22</v>
      </c>
      <c r="M29" s="44">
        <v>6053.6</v>
      </c>
      <c r="N29" s="44">
        <v>1211.9</v>
      </c>
      <c r="O29" s="46">
        <f>SUM(C29:N29)</f>
        <v>105659.95</v>
      </c>
      <c r="P29" s="58"/>
      <c r="Q29" s="58"/>
      <c r="R29" s="58"/>
      <c r="S29" s="58"/>
      <c r="T29" s="58"/>
      <c r="U29" s="58"/>
      <c r="V29" s="58"/>
    </row>
    <row r="30" spans="1:22" ht="15">
      <c r="A30" s="89">
        <v>2213</v>
      </c>
      <c r="B30" s="89" t="s">
        <v>233</v>
      </c>
      <c r="C30" s="44">
        <v>23587.77</v>
      </c>
      <c r="D30" s="44">
        <v>36980.2</v>
      </c>
      <c r="E30" s="44">
        <v>12323.14</v>
      </c>
      <c r="F30" s="44">
        <v>20443.07</v>
      </c>
      <c r="G30" s="44">
        <v>23784.91</v>
      </c>
      <c r="H30" s="44">
        <v>23677.92</v>
      </c>
      <c r="I30" s="44">
        <v>31369.25</v>
      </c>
      <c r="J30" s="44">
        <v>23566.01</v>
      </c>
      <c r="K30" s="44">
        <v>26589.84</v>
      </c>
      <c r="L30" s="44">
        <v>31180.35</v>
      </c>
      <c r="M30" s="44">
        <v>29679.13</v>
      </c>
      <c r="N30" s="44">
        <v>16975.26</v>
      </c>
      <c r="O30" s="46">
        <f t="shared" si="0"/>
        <v>300156.85000000003</v>
      </c>
      <c r="P30" s="58"/>
      <c r="Q30" s="58"/>
      <c r="R30" s="58"/>
      <c r="S30" s="58"/>
      <c r="T30" s="58"/>
      <c r="U30" s="58"/>
      <c r="V30" s="58"/>
    </row>
    <row r="31" spans="1:22" ht="15">
      <c r="A31" s="89">
        <v>2214</v>
      </c>
      <c r="B31" s="89" t="s">
        <v>234</v>
      </c>
      <c r="C31" s="44">
        <v>3432</v>
      </c>
      <c r="D31" s="44">
        <v>3648</v>
      </c>
      <c r="E31" s="44">
        <v>5544</v>
      </c>
      <c r="F31" s="44">
        <v>5174</v>
      </c>
      <c r="G31" s="44">
        <v>5328</v>
      </c>
      <c r="H31" s="44">
        <v>5064</v>
      </c>
      <c r="I31" s="44">
        <v>3984</v>
      </c>
      <c r="J31" s="44">
        <v>4099</v>
      </c>
      <c r="K31" s="44">
        <v>3975</v>
      </c>
      <c r="L31" s="44">
        <v>4400</v>
      </c>
      <c r="M31" s="44">
        <v>4200</v>
      </c>
      <c r="N31" s="44">
        <v>2850</v>
      </c>
      <c r="O31" s="46">
        <f t="shared" si="0"/>
        <v>51698</v>
      </c>
      <c r="P31" s="58"/>
      <c r="Q31" s="58"/>
      <c r="R31" s="58"/>
      <c r="S31" s="58"/>
      <c r="T31" s="58"/>
      <c r="U31" s="58"/>
      <c r="V31" s="58"/>
    </row>
    <row r="32" spans="1:22" ht="15">
      <c r="A32" s="89">
        <v>2215</v>
      </c>
      <c r="B32" s="89" t="s">
        <v>235</v>
      </c>
      <c r="C32" s="44">
        <v>2379.52</v>
      </c>
      <c r="D32" s="44">
        <v>1341.26</v>
      </c>
      <c r="E32" s="44">
        <v>420</v>
      </c>
      <c r="F32" s="44">
        <v>1425.45</v>
      </c>
      <c r="G32" s="44">
        <v>1129.59</v>
      </c>
      <c r="H32" s="44">
        <v>2310.79</v>
      </c>
      <c r="I32" s="44">
        <v>2149.51</v>
      </c>
      <c r="J32" s="44">
        <v>1853.98</v>
      </c>
      <c r="K32" s="44">
        <v>2895.39</v>
      </c>
      <c r="L32" s="44">
        <v>2609.6</v>
      </c>
      <c r="M32" s="44">
        <v>1480.74</v>
      </c>
      <c r="N32" s="44">
        <v>3010.49</v>
      </c>
      <c r="O32" s="46">
        <f t="shared" si="0"/>
        <v>23006.32</v>
      </c>
      <c r="P32" s="58"/>
      <c r="Q32" s="58"/>
      <c r="R32" s="58"/>
      <c r="S32" s="58"/>
      <c r="T32" s="58"/>
      <c r="U32" s="58"/>
      <c r="V32" s="58"/>
    </row>
    <row r="33" spans="1:22" ht="15">
      <c r="A33" s="89">
        <v>2231</v>
      </c>
      <c r="B33" s="89" t="s">
        <v>236</v>
      </c>
      <c r="C33" s="44">
        <v>0</v>
      </c>
      <c r="D33" s="44">
        <v>0</v>
      </c>
      <c r="E33" s="44">
        <v>0</v>
      </c>
      <c r="F33" s="44">
        <v>192.98</v>
      </c>
      <c r="G33" s="44">
        <v>0</v>
      </c>
      <c r="H33" s="44">
        <v>593.85</v>
      </c>
      <c r="I33" s="44">
        <v>0</v>
      </c>
      <c r="J33" s="44">
        <v>2984.85</v>
      </c>
      <c r="K33" s="44">
        <v>0</v>
      </c>
      <c r="L33" s="44">
        <v>0</v>
      </c>
      <c r="M33" s="44">
        <v>0</v>
      </c>
      <c r="N33" s="44">
        <v>0</v>
      </c>
      <c r="O33" s="46">
        <f t="shared" si="0"/>
        <v>3771.68</v>
      </c>
      <c r="P33" s="58"/>
      <c r="Q33" s="58"/>
      <c r="R33" s="58"/>
      <c r="S33" s="58"/>
      <c r="T33" s="58"/>
      <c r="U33" s="58"/>
      <c r="V33" s="58"/>
    </row>
    <row r="34" spans="1:22" ht="15">
      <c r="A34" s="89">
        <v>2381</v>
      </c>
      <c r="B34" s="89" t="s">
        <v>237</v>
      </c>
      <c r="C34" s="44">
        <v>56327.49</v>
      </c>
      <c r="D34" s="44">
        <v>66190.01</v>
      </c>
      <c r="E34" s="44">
        <v>201882.67</v>
      </c>
      <c r="F34" s="44">
        <v>73695.34</v>
      </c>
      <c r="G34" s="44">
        <v>210160.97</v>
      </c>
      <c r="H34" s="44">
        <v>76592.99</v>
      </c>
      <c r="I34" s="44">
        <v>46355.96</v>
      </c>
      <c r="J34" s="44">
        <v>98333.49</v>
      </c>
      <c r="K34" s="44">
        <v>63200.85</v>
      </c>
      <c r="L34" s="44">
        <v>41357.42</v>
      </c>
      <c r="M34" s="44">
        <v>78172.26</v>
      </c>
      <c r="N34" s="44">
        <v>49558.81</v>
      </c>
      <c r="O34" s="46">
        <f t="shared" si="0"/>
        <v>1061828.26</v>
      </c>
      <c r="P34" s="58"/>
      <c r="Q34" s="58"/>
      <c r="R34" s="58"/>
      <c r="S34" s="58"/>
      <c r="T34" s="58"/>
      <c r="U34" s="58"/>
      <c r="V34" s="58"/>
    </row>
    <row r="35" spans="1:22" ht="15">
      <c r="A35" s="89">
        <v>2383</v>
      </c>
      <c r="B35" s="89" t="s">
        <v>239</v>
      </c>
      <c r="C35" s="44">
        <v>52428.7</v>
      </c>
      <c r="D35" s="44">
        <v>77588.45</v>
      </c>
      <c r="E35" s="44">
        <v>265733.71</v>
      </c>
      <c r="F35" s="44">
        <v>85837.37</v>
      </c>
      <c r="G35" s="44">
        <v>106506.94</v>
      </c>
      <c r="H35" s="44">
        <v>98150.33</v>
      </c>
      <c r="I35" s="44">
        <v>64467.89</v>
      </c>
      <c r="J35" s="44">
        <v>68079.66</v>
      </c>
      <c r="K35" s="44">
        <v>98522.54</v>
      </c>
      <c r="L35" s="44">
        <v>56872.2</v>
      </c>
      <c r="M35" s="44">
        <v>39712.83</v>
      </c>
      <c r="N35" s="44">
        <v>62032.29</v>
      </c>
      <c r="O35" s="46">
        <f t="shared" si="0"/>
        <v>1075932.91</v>
      </c>
      <c r="P35" s="58"/>
      <c r="Q35" s="58"/>
      <c r="R35" s="58"/>
      <c r="S35" s="58"/>
      <c r="T35" s="58"/>
      <c r="U35" s="58"/>
      <c r="V35" s="58"/>
    </row>
    <row r="36" spans="1:22" ht="15">
      <c r="A36" s="89">
        <v>2384</v>
      </c>
      <c r="B36" s="89" t="s">
        <v>240</v>
      </c>
      <c r="C36" s="44">
        <v>30416.99</v>
      </c>
      <c r="D36" s="44">
        <v>25985.35</v>
      </c>
      <c r="E36" s="44">
        <v>82036.04</v>
      </c>
      <c r="F36" s="44">
        <v>96895.39</v>
      </c>
      <c r="G36" s="44">
        <v>34070.06</v>
      </c>
      <c r="H36" s="44">
        <v>37744.18</v>
      </c>
      <c r="I36" s="44">
        <v>28944.6</v>
      </c>
      <c r="J36" s="44">
        <v>35864.8</v>
      </c>
      <c r="K36" s="44">
        <v>31254.9</v>
      </c>
      <c r="L36" s="44">
        <v>64080.91</v>
      </c>
      <c r="M36" s="44">
        <v>59336.45</v>
      </c>
      <c r="N36" s="44">
        <v>28792.76</v>
      </c>
      <c r="O36" s="46">
        <f t="shared" si="0"/>
        <v>555422.4299999999</v>
      </c>
      <c r="P36" s="58"/>
      <c r="Q36" s="58"/>
      <c r="R36" s="58"/>
      <c r="S36" s="58"/>
      <c r="T36" s="58"/>
      <c r="U36" s="58"/>
      <c r="V36" s="58"/>
    </row>
    <row r="37" spans="1:22" ht="15">
      <c r="A37" s="107">
        <v>2911</v>
      </c>
      <c r="B37" s="107" t="s">
        <v>243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2297.98</v>
      </c>
      <c r="N37" s="44">
        <v>357.28</v>
      </c>
      <c r="O37" s="46">
        <f t="shared" si="0"/>
        <v>2655.26</v>
      </c>
      <c r="P37" s="58"/>
      <c r="Q37" s="58"/>
      <c r="R37" s="58"/>
      <c r="S37" s="58"/>
      <c r="T37" s="58"/>
      <c r="U37" s="58"/>
      <c r="V37" s="58"/>
    </row>
    <row r="38" spans="1:22" ht="15">
      <c r="A38" s="89">
        <v>2531</v>
      </c>
      <c r="B38" s="89" t="s">
        <v>241</v>
      </c>
      <c r="C38" s="44">
        <v>93.66</v>
      </c>
      <c r="D38" s="44">
        <v>16678.49</v>
      </c>
      <c r="E38" s="44">
        <v>1648</v>
      </c>
      <c r="F38" s="44">
        <v>0</v>
      </c>
      <c r="G38" s="44">
        <v>95.8</v>
      </c>
      <c r="H38" s="44">
        <v>0</v>
      </c>
      <c r="I38" s="44">
        <v>5795.24</v>
      </c>
      <c r="J38" s="44">
        <v>27988.81</v>
      </c>
      <c r="K38" s="44">
        <v>0</v>
      </c>
      <c r="L38" s="44">
        <v>0</v>
      </c>
      <c r="M38" s="44">
        <v>0</v>
      </c>
      <c r="N38" s="44">
        <v>0</v>
      </c>
      <c r="O38" s="46">
        <f t="shared" si="0"/>
        <v>52300</v>
      </c>
      <c r="P38" s="58"/>
      <c r="Q38" s="58"/>
      <c r="R38" s="58"/>
      <c r="S38" s="58"/>
      <c r="T38" s="58"/>
      <c r="U38" s="58"/>
      <c r="V38" s="58"/>
    </row>
    <row r="39" spans="1:22" ht="15">
      <c r="A39" s="89">
        <v>3142</v>
      </c>
      <c r="B39" s="89" t="s">
        <v>244</v>
      </c>
      <c r="C39" s="44">
        <v>6783</v>
      </c>
      <c r="D39" s="44">
        <v>6705</v>
      </c>
      <c r="E39" s="44">
        <v>6708.02</v>
      </c>
      <c r="F39" s="44">
        <v>6702</v>
      </c>
      <c r="G39" s="44">
        <v>6636</v>
      </c>
      <c r="H39" s="44">
        <v>6715</v>
      </c>
      <c r="I39" s="44">
        <v>6715</v>
      </c>
      <c r="J39" s="44">
        <v>6715</v>
      </c>
      <c r="K39" s="44">
        <v>6715</v>
      </c>
      <c r="L39" s="44">
        <v>6715</v>
      </c>
      <c r="M39" s="44">
        <v>6715</v>
      </c>
      <c r="N39" s="44">
        <v>6715</v>
      </c>
      <c r="O39" s="46">
        <f t="shared" si="0"/>
        <v>80539.02</v>
      </c>
      <c r="P39" s="58"/>
      <c r="Q39" s="58"/>
      <c r="R39" s="58"/>
      <c r="S39" s="58"/>
      <c r="T39" s="58"/>
      <c r="U39" s="58"/>
      <c r="V39" s="58"/>
    </row>
    <row r="40" spans="1:22" ht="15">
      <c r="A40" s="89">
        <v>3153</v>
      </c>
      <c r="B40" s="89" t="s">
        <v>246</v>
      </c>
      <c r="C40" s="44">
        <v>7241</v>
      </c>
      <c r="D40" s="44">
        <v>6401</v>
      </c>
      <c r="E40" s="44">
        <v>7595</v>
      </c>
      <c r="F40" s="44">
        <v>7664</v>
      </c>
      <c r="G40" s="44">
        <v>4745</v>
      </c>
      <c r="H40" s="44">
        <v>4741</v>
      </c>
      <c r="I40" s="44">
        <v>4745</v>
      </c>
      <c r="J40" s="44">
        <v>5833</v>
      </c>
      <c r="K40" s="44">
        <v>4672</v>
      </c>
      <c r="L40" s="44">
        <v>4760</v>
      </c>
      <c r="M40" s="44">
        <v>4781</v>
      </c>
      <c r="N40" s="44">
        <v>5127</v>
      </c>
      <c r="O40" s="46">
        <f t="shared" si="0"/>
        <v>68305</v>
      </c>
      <c r="P40" s="58"/>
      <c r="Q40" s="58"/>
      <c r="R40" s="58"/>
      <c r="S40" s="58"/>
      <c r="T40" s="58"/>
      <c r="U40" s="58"/>
      <c r="V40" s="58"/>
    </row>
    <row r="41" spans="1:22" ht="15">
      <c r="A41" s="89">
        <v>3272</v>
      </c>
      <c r="B41" s="89" t="s">
        <v>250</v>
      </c>
      <c r="C41" s="44">
        <v>8355.48</v>
      </c>
      <c r="D41" s="44">
        <v>8355.48</v>
      </c>
      <c r="E41" s="44">
        <v>25915.9</v>
      </c>
      <c r="F41" s="44">
        <v>9400.48</v>
      </c>
      <c r="G41" s="44">
        <v>8355.48</v>
      </c>
      <c r="H41" s="44">
        <v>9680.48</v>
      </c>
      <c r="I41" s="44">
        <v>8355.48</v>
      </c>
      <c r="J41" s="44">
        <v>12039.54</v>
      </c>
      <c r="K41" s="44">
        <v>8355.48</v>
      </c>
      <c r="L41" s="44">
        <v>9400.48</v>
      </c>
      <c r="M41" s="44">
        <v>13355.48</v>
      </c>
      <c r="N41" s="44">
        <v>8355.48</v>
      </c>
      <c r="O41" s="46">
        <f t="shared" si="0"/>
        <v>129925.23999999996</v>
      </c>
      <c r="P41" s="58"/>
      <c r="Q41" s="58"/>
      <c r="R41" s="58"/>
      <c r="S41" s="58"/>
      <c r="T41" s="58"/>
      <c r="U41" s="58"/>
      <c r="V41" s="58"/>
    </row>
    <row r="42" spans="1:22" ht="15">
      <c r="A42" s="89">
        <v>3314</v>
      </c>
      <c r="B42" s="89" t="s">
        <v>382</v>
      </c>
      <c r="C42" s="44">
        <v>15000</v>
      </c>
      <c r="D42" s="44">
        <v>15000</v>
      </c>
      <c r="E42" s="44">
        <v>15000</v>
      </c>
      <c r="F42" s="44">
        <v>0</v>
      </c>
      <c r="G42" s="44">
        <v>15000</v>
      </c>
      <c r="H42" s="44">
        <v>15000</v>
      </c>
      <c r="I42" s="44">
        <v>15000</v>
      </c>
      <c r="J42" s="44">
        <v>15000</v>
      </c>
      <c r="K42" s="44">
        <v>15000</v>
      </c>
      <c r="L42" s="44">
        <v>36000</v>
      </c>
      <c r="M42" s="44">
        <v>0</v>
      </c>
      <c r="N42" s="44">
        <v>40000</v>
      </c>
      <c r="O42" s="46">
        <f t="shared" si="0"/>
        <v>196000</v>
      </c>
      <c r="P42" s="58"/>
      <c r="Q42" s="58"/>
      <c r="R42" s="58"/>
      <c r="S42" s="58"/>
      <c r="T42" s="58"/>
      <c r="U42" s="58"/>
      <c r="V42" s="58"/>
    </row>
    <row r="43" spans="1:22" ht="15">
      <c r="A43" s="89">
        <v>3341</v>
      </c>
      <c r="B43" s="89" t="s">
        <v>252</v>
      </c>
      <c r="C43" s="44">
        <v>0</v>
      </c>
      <c r="D43" s="44">
        <v>0</v>
      </c>
      <c r="E43" s="44">
        <v>17860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6">
        <f t="shared" si="0"/>
        <v>17860</v>
      </c>
      <c r="P43" s="58"/>
      <c r="Q43" s="58"/>
      <c r="R43" s="58"/>
      <c r="S43" s="58"/>
      <c r="T43" s="58"/>
      <c r="U43" s="58"/>
      <c r="V43" s="58"/>
    </row>
    <row r="44" spans="1:22" ht="15">
      <c r="A44" s="89">
        <v>3411</v>
      </c>
      <c r="B44" s="89" t="s">
        <v>257</v>
      </c>
      <c r="C44" s="44">
        <v>4137.72</v>
      </c>
      <c r="D44" s="44">
        <v>3708.52</v>
      </c>
      <c r="E44" s="44">
        <v>4525.16</v>
      </c>
      <c r="F44" s="44">
        <v>5048.76</v>
      </c>
      <c r="G44" s="44">
        <v>4684.08</v>
      </c>
      <c r="H44" s="44">
        <v>3834.38</v>
      </c>
      <c r="I44" s="44">
        <v>3924.28</v>
      </c>
      <c r="J44" s="44">
        <v>4186.44</v>
      </c>
      <c r="K44" s="44">
        <v>3841.92</v>
      </c>
      <c r="L44" s="44">
        <v>4409.16</v>
      </c>
      <c r="M44" s="44">
        <v>4815.74</v>
      </c>
      <c r="N44" s="44">
        <v>4639.42</v>
      </c>
      <c r="O44" s="46">
        <f t="shared" si="0"/>
        <v>51755.579999999994</v>
      </c>
      <c r="P44" s="58"/>
      <c r="Q44" s="58"/>
      <c r="R44" s="58"/>
      <c r="S44" s="58"/>
      <c r="T44" s="58"/>
      <c r="U44" s="58"/>
      <c r="V44" s="58"/>
    </row>
    <row r="45" spans="1:22" ht="15">
      <c r="A45" s="89">
        <v>3431</v>
      </c>
      <c r="B45" s="89" t="s">
        <v>259</v>
      </c>
      <c r="C45" s="44">
        <v>3734.02</v>
      </c>
      <c r="D45" s="44">
        <v>4015.99</v>
      </c>
      <c r="E45" s="44">
        <v>4443.19</v>
      </c>
      <c r="F45" s="44">
        <v>4458.37</v>
      </c>
      <c r="G45" s="44">
        <v>6189.12</v>
      </c>
      <c r="H45" s="44">
        <v>3943.68</v>
      </c>
      <c r="I45" s="44">
        <v>10613.88</v>
      </c>
      <c r="J45" s="44">
        <v>3750.42</v>
      </c>
      <c r="K45" s="44">
        <v>0</v>
      </c>
      <c r="L45" s="44">
        <v>8172.62</v>
      </c>
      <c r="M45" s="44">
        <v>0</v>
      </c>
      <c r="N45" s="44">
        <v>8910.16</v>
      </c>
      <c r="O45" s="46">
        <f t="shared" si="0"/>
        <v>58231.45</v>
      </c>
      <c r="P45" s="58"/>
      <c r="Q45" s="58"/>
      <c r="R45" s="58"/>
      <c r="S45" s="58"/>
      <c r="T45" s="58"/>
      <c r="U45" s="58"/>
      <c r="V45" s="58"/>
    </row>
    <row r="46" spans="1:22" ht="15">
      <c r="A46" s="89">
        <v>3471</v>
      </c>
      <c r="B46" s="89" t="s">
        <v>260</v>
      </c>
      <c r="C46" s="44">
        <v>647.2</v>
      </c>
      <c r="D46" s="44">
        <v>650</v>
      </c>
      <c r="E46" s="44">
        <v>1047.2</v>
      </c>
      <c r="F46" s="44">
        <v>600</v>
      </c>
      <c r="G46" s="44">
        <v>200</v>
      </c>
      <c r="H46" s="44">
        <v>920</v>
      </c>
      <c r="I46" s="44">
        <v>860</v>
      </c>
      <c r="J46" s="44">
        <v>1657.61</v>
      </c>
      <c r="K46" s="44">
        <v>350</v>
      </c>
      <c r="L46" s="44">
        <v>1596.13</v>
      </c>
      <c r="M46" s="44">
        <v>200</v>
      </c>
      <c r="N46" s="44">
        <v>200</v>
      </c>
      <c r="O46" s="46">
        <f t="shared" si="0"/>
        <v>8928.14</v>
      </c>
      <c r="P46" s="58"/>
      <c r="Q46" s="58"/>
      <c r="R46" s="58"/>
      <c r="S46" s="58"/>
      <c r="T46" s="58"/>
      <c r="U46" s="58"/>
      <c r="V46" s="58"/>
    </row>
    <row r="47" spans="1:22" ht="25.5">
      <c r="A47" s="89">
        <v>3511</v>
      </c>
      <c r="B47" s="63" t="s">
        <v>261</v>
      </c>
      <c r="C47" s="44">
        <v>0</v>
      </c>
      <c r="D47" s="44">
        <v>0</v>
      </c>
      <c r="E47" s="44">
        <v>0</v>
      </c>
      <c r="F47" s="44">
        <v>696</v>
      </c>
      <c r="G47" s="44">
        <v>0</v>
      </c>
      <c r="H47" s="44">
        <v>499.99</v>
      </c>
      <c r="I47" s="44">
        <v>0</v>
      </c>
      <c r="J47" s="44">
        <v>0</v>
      </c>
      <c r="K47" s="44">
        <v>1171.6</v>
      </c>
      <c r="L47" s="44">
        <v>0</v>
      </c>
      <c r="M47" s="44">
        <v>0</v>
      </c>
      <c r="N47" s="44">
        <v>0</v>
      </c>
      <c r="O47" s="46">
        <f t="shared" si="0"/>
        <v>2367.59</v>
      </c>
      <c r="P47" s="58"/>
      <c r="Q47" s="58"/>
      <c r="R47" s="58"/>
      <c r="S47" s="58"/>
      <c r="T47" s="58"/>
      <c r="U47" s="58"/>
      <c r="V47" s="58"/>
    </row>
    <row r="48" spans="1:22" ht="15">
      <c r="A48" s="89">
        <v>3532</v>
      </c>
      <c r="B48" s="89" t="s">
        <v>263</v>
      </c>
      <c r="C48" s="44">
        <v>1363.82</v>
      </c>
      <c r="D48" s="44">
        <v>1363.82</v>
      </c>
      <c r="E48" s="44">
        <v>1363.82</v>
      </c>
      <c r="F48" s="44">
        <v>1363.82</v>
      </c>
      <c r="G48" s="44">
        <v>1363.82</v>
      </c>
      <c r="H48" s="44">
        <v>1363.82</v>
      </c>
      <c r="I48" s="44">
        <v>1472.28</v>
      </c>
      <c r="J48" s="44">
        <v>1363.82</v>
      </c>
      <c r="K48" s="44">
        <v>1363.82</v>
      </c>
      <c r="L48" s="44">
        <v>1363.82</v>
      </c>
      <c r="M48" s="44">
        <v>1363.82</v>
      </c>
      <c r="N48" s="44">
        <v>1438.82</v>
      </c>
      <c r="O48" s="46">
        <f t="shared" si="0"/>
        <v>16549.3</v>
      </c>
      <c r="P48" s="58"/>
      <c r="Q48" s="58"/>
      <c r="R48" s="58"/>
      <c r="S48" s="58"/>
      <c r="T48" s="58"/>
      <c r="U48" s="58"/>
      <c r="V48" s="58"/>
    </row>
    <row r="49" spans="1:22" ht="15">
      <c r="A49" s="89">
        <v>3533</v>
      </c>
      <c r="B49" s="89" t="s">
        <v>264</v>
      </c>
      <c r="C49" s="44">
        <v>14512.16</v>
      </c>
      <c r="D49" s="44">
        <v>12649.8</v>
      </c>
      <c r="E49" s="44">
        <v>12799.44</v>
      </c>
      <c r="F49" s="44">
        <v>8276.6</v>
      </c>
      <c r="G49" s="44">
        <v>6345.2</v>
      </c>
      <c r="H49" s="44">
        <v>7917</v>
      </c>
      <c r="I49" s="44">
        <v>5568</v>
      </c>
      <c r="J49" s="44">
        <v>5568</v>
      </c>
      <c r="K49" s="44">
        <v>5568</v>
      </c>
      <c r="L49" s="44">
        <v>7992.99</v>
      </c>
      <c r="M49" s="44">
        <v>5568</v>
      </c>
      <c r="N49" s="44">
        <v>9697.6</v>
      </c>
      <c r="O49" s="46">
        <f t="shared" si="0"/>
        <v>102462.79000000001</v>
      </c>
      <c r="P49" s="58"/>
      <c r="Q49" s="58"/>
      <c r="R49" s="58"/>
      <c r="S49" s="58"/>
      <c r="T49" s="58"/>
      <c r="U49" s="58"/>
      <c r="V49" s="58"/>
    </row>
    <row r="50" spans="1:22" ht="15">
      <c r="A50" s="89">
        <v>3534</v>
      </c>
      <c r="B50" s="89" t="s">
        <v>265</v>
      </c>
      <c r="C50" s="44">
        <v>1073</v>
      </c>
      <c r="D50" s="44">
        <v>696</v>
      </c>
      <c r="E50" s="44">
        <v>2059</v>
      </c>
      <c r="F50" s="44">
        <v>0</v>
      </c>
      <c r="G50" s="44">
        <v>1131</v>
      </c>
      <c r="H50" s="44">
        <v>0</v>
      </c>
      <c r="I50" s="44">
        <v>0</v>
      </c>
      <c r="J50" s="44">
        <v>1276</v>
      </c>
      <c r="K50" s="44">
        <v>0</v>
      </c>
      <c r="L50" s="44">
        <v>0</v>
      </c>
      <c r="M50" s="44">
        <v>464</v>
      </c>
      <c r="N50" s="44">
        <v>1972</v>
      </c>
      <c r="O50" s="46">
        <f t="shared" si="0"/>
        <v>8671</v>
      </c>
      <c r="P50" s="58"/>
      <c r="Q50" s="58"/>
      <c r="R50" s="58"/>
      <c r="S50" s="58"/>
      <c r="T50" s="58"/>
      <c r="U50" s="58"/>
      <c r="V50" s="58"/>
    </row>
    <row r="51" spans="1:22" ht="15">
      <c r="A51" s="89">
        <v>3582</v>
      </c>
      <c r="B51" s="89" t="s">
        <v>266</v>
      </c>
      <c r="C51" s="44">
        <v>0</v>
      </c>
      <c r="D51" s="44">
        <v>0</v>
      </c>
      <c r="E51" s="44">
        <v>0</v>
      </c>
      <c r="F51" s="44">
        <v>40</v>
      </c>
      <c r="G51" s="44">
        <v>0</v>
      </c>
      <c r="H51" s="44">
        <v>20</v>
      </c>
      <c r="I51" s="44">
        <v>30</v>
      </c>
      <c r="J51" s="44">
        <v>400</v>
      </c>
      <c r="K51" s="44">
        <v>0</v>
      </c>
      <c r="L51" s="44">
        <v>90</v>
      </c>
      <c r="M51" s="44">
        <v>70</v>
      </c>
      <c r="N51" s="44">
        <v>0</v>
      </c>
      <c r="O51" s="46">
        <f t="shared" si="0"/>
        <v>650</v>
      </c>
      <c r="P51" s="58"/>
      <c r="Q51" s="58"/>
      <c r="R51" s="58"/>
      <c r="S51" s="58"/>
      <c r="T51" s="58"/>
      <c r="U51" s="58"/>
      <c r="V51" s="58"/>
    </row>
    <row r="52" spans="1:22" ht="15">
      <c r="A52" s="89">
        <v>3625</v>
      </c>
      <c r="B52" s="89" t="s">
        <v>361</v>
      </c>
      <c r="C52" s="44">
        <v>0</v>
      </c>
      <c r="D52" s="44">
        <v>1113.6</v>
      </c>
      <c r="E52" s="44">
        <v>14795.8</v>
      </c>
      <c r="F52" s="44">
        <v>9338</v>
      </c>
      <c r="G52" s="44">
        <v>6774.4</v>
      </c>
      <c r="H52" s="44">
        <v>0</v>
      </c>
      <c r="I52" s="44">
        <v>0</v>
      </c>
      <c r="J52" s="44">
        <v>25830.3</v>
      </c>
      <c r="K52" s="44">
        <v>4176</v>
      </c>
      <c r="L52" s="44">
        <v>0</v>
      </c>
      <c r="M52" s="44">
        <v>7308</v>
      </c>
      <c r="N52" s="44">
        <v>8282.4</v>
      </c>
      <c r="O52" s="46">
        <f t="shared" si="0"/>
        <v>77618.5</v>
      </c>
      <c r="P52" s="58"/>
      <c r="Q52" s="58"/>
      <c r="R52" s="58"/>
      <c r="S52" s="58"/>
      <c r="T52" s="58"/>
      <c r="U52" s="58"/>
      <c r="V52" s="58"/>
    </row>
    <row r="53" spans="1:22" ht="15">
      <c r="A53" s="89">
        <v>3791</v>
      </c>
      <c r="B53" s="89" t="s">
        <v>267</v>
      </c>
      <c r="C53" s="44">
        <v>2291.55</v>
      </c>
      <c r="D53" s="44">
        <v>19236.38</v>
      </c>
      <c r="E53" s="44">
        <v>88723.33</v>
      </c>
      <c r="F53" s="44">
        <v>0</v>
      </c>
      <c r="G53" s="44">
        <v>2003.26</v>
      </c>
      <c r="H53" s="44">
        <v>21495.65</v>
      </c>
      <c r="I53" s="44">
        <v>22755.82</v>
      </c>
      <c r="J53" s="44">
        <v>31980.76</v>
      </c>
      <c r="K53" s="44">
        <v>131901.36</v>
      </c>
      <c r="L53" s="44">
        <v>1139</v>
      </c>
      <c r="M53" s="44">
        <v>57763.76</v>
      </c>
      <c r="N53" s="44">
        <v>0</v>
      </c>
      <c r="O53" s="46">
        <f t="shared" si="0"/>
        <v>379290.87</v>
      </c>
      <c r="P53" s="44"/>
      <c r="Q53" s="58"/>
      <c r="R53" s="58"/>
      <c r="S53" s="58"/>
      <c r="T53" s="58"/>
      <c r="U53" s="58"/>
      <c r="V53" s="58"/>
    </row>
    <row r="54" spans="1:22" ht="15">
      <c r="A54" s="89">
        <v>3856</v>
      </c>
      <c r="B54" s="89" t="s">
        <v>270</v>
      </c>
      <c r="C54" s="44">
        <v>253</v>
      </c>
      <c r="D54" s="44">
        <v>64.96</v>
      </c>
      <c r="E54" s="44">
        <v>0</v>
      </c>
      <c r="F54" s="44">
        <v>0</v>
      </c>
      <c r="G54" s="44">
        <v>120</v>
      </c>
      <c r="H54" s="44">
        <v>0</v>
      </c>
      <c r="I54" s="44">
        <v>219.15</v>
      </c>
      <c r="J54" s="44">
        <v>66.57</v>
      </c>
      <c r="K54" s="44">
        <v>0</v>
      </c>
      <c r="L54" s="44">
        <v>105</v>
      </c>
      <c r="M54" s="44">
        <v>15</v>
      </c>
      <c r="N54" s="44">
        <v>0</v>
      </c>
      <c r="O54" s="46">
        <f t="shared" si="0"/>
        <v>843.6800000000001</v>
      </c>
      <c r="P54" s="58"/>
      <c r="Q54" s="58"/>
      <c r="R54" s="58"/>
      <c r="S54" s="58"/>
      <c r="T54" s="58"/>
      <c r="U54" s="58"/>
      <c r="V54" s="58"/>
    </row>
    <row r="55" spans="1:22" ht="15">
      <c r="A55" s="89">
        <v>3857</v>
      </c>
      <c r="B55" s="89" t="s">
        <v>271</v>
      </c>
      <c r="C55" s="44">
        <v>0</v>
      </c>
      <c r="D55" s="44">
        <v>92</v>
      </c>
      <c r="E55" s="44">
        <v>1568.5</v>
      </c>
      <c r="F55" s="44">
        <v>2207.51</v>
      </c>
      <c r="G55" s="44">
        <v>0</v>
      </c>
      <c r="H55" s="44">
        <v>1879</v>
      </c>
      <c r="I55" s="44">
        <v>1536.48</v>
      </c>
      <c r="J55" s="44">
        <v>2079.51</v>
      </c>
      <c r="K55" s="44">
        <v>545</v>
      </c>
      <c r="L55" s="44">
        <v>169</v>
      </c>
      <c r="M55" s="44">
        <v>0</v>
      </c>
      <c r="N55" s="44">
        <v>669</v>
      </c>
      <c r="O55" s="46">
        <f t="shared" si="0"/>
        <v>10746</v>
      </c>
      <c r="P55" s="58"/>
      <c r="Q55" s="58"/>
      <c r="R55" s="58"/>
      <c r="S55" s="58"/>
      <c r="T55" s="58"/>
      <c r="U55" s="58"/>
      <c r="V55" s="58"/>
    </row>
    <row r="56" spans="1:22" ht="15">
      <c r="A56" s="89">
        <v>3858</v>
      </c>
      <c r="B56" s="89" t="s">
        <v>272</v>
      </c>
      <c r="C56" s="44">
        <v>216</v>
      </c>
      <c r="D56" s="44">
        <v>276</v>
      </c>
      <c r="E56" s="44">
        <v>292</v>
      </c>
      <c r="F56" s="44">
        <v>220</v>
      </c>
      <c r="G56" s="44">
        <v>311</v>
      </c>
      <c r="H56" s="44">
        <v>189</v>
      </c>
      <c r="I56" s="44">
        <v>335</v>
      </c>
      <c r="J56" s="44">
        <v>320</v>
      </c>
      <c r="K56" s="44">
        <v>323</v>
      </c>
      <c r="L56" s="44">
        <v>238</v>
      </c>
      <c r="M56" s="44">
        <v>303</v>
      </c>
      <c r="N56" s="44">
        <v>105.99</v>
      </c>
      <c r="O56" s="46">
        <f t="shared" si="0"/>
        <v>3128.99</v>
      </c>
      <c r="P56" s="58"/>
      <c r="Q56" s="58"/>
      <c r="R56" s="58"/>
      <c r="S56" s="58"/>
      <c r="T56" s="58"/>
      <c r="U56" s="58"/>
      <c r="V56" s="58"/>
    </row>
    <row r="57" spans="1:22" ht="15">
      <c r="A57" s="89">
        <v>5110</v>
      </c>
      <c r="B57" s="89" t="s">
        <v>291</v>
      </c>
      <c r="C57" s="44">
        <v>0</v>
      </c>
      <c r="D57" s="44">
        <v>1918.64</v>
      </c>
      <c r="E57" s="44">
        <v>3598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6">
        <f t="shared" si="0"/>
        <v>5516.64</v>
      </c>
      <c r="P57" s="58"/>
      <c r="Q57" s="58"/>
      <c r="R57" s="58"/>
      <c r="S57" s="58"/>
      <c r="T57" s="58"/>
      <c r="U57" s="58"/>
      <c r="V57" s="58"/>
    </row>
    <row r="58" spans="1:22" ht="15">
      <c r="A58" s="89">
        <v>5152</v>
      </c>
      <c r="B58" s="89" t="s">
        <v>274</v>
      </c>
      <c r="C58" s="44">
        <v>0</v>
      </c>
      <c r="D58" s="44">
        <v>9519.8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3367.34</v>
      </c>
      <c r="O58" s="46">
        <f t="shared" si="0"/>
        <v>12887.14</v>
      </c>
      <c r="P58" s="58"/>
      <c r="Q58" s="58"/>
      <c r="R58" s="58"/>
      <c r="S58" s="58"/>
      <c r="T58" s="58"/>
      <c r="U58" s="58"/>
      <c r="V58" s="58"/>
    </row>
    <row r="59" spans="1:22" ht="15">
      <c r="A59" s="89">
        <v>5671</v>
      </c>
      <c r="B59" s="89" t="s">
        <v>294</v>
      </c>
      <c r="C59" s="44">
        <v>0</v>
      </c>
      <c r="D59" s="44">
        <v>0</v>
      </c>
      <c r="E59" s="44">
        <v>10798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6">
        <f t="shared" si="0"/>
        <v>10798</v>
      </c>
      <c r="P59" s="58"/>
      <c r="Q59" s="58"/>
      <c r="R59" s="58"/>
      <c r="S59" s="58"/>
      <c r="T59" s="58"/>
      <c r="U59" s="58"/>
      <c r="V59" s="58"/>
    </row>
    <row r="60" spans="1:22" ht="38.25">
      <c r="A60" s="89" t="s">
        <v>277</v>
      </c>
      <c r="B60" s="89" t="s">
        <v>209</v>
      </c>
      <c r="C60" s="44">
        <f>SUM(C9:C59)</f>
        <v>1087517.72</v>
      </c>
      <c r="D60" s="44">
        <f aca="true" t="shared" si="1" ref="D60:N60">SUM(D9:D59)</f>
        <v>1195807.1199999999</v>
      </c>
      <c r="E60" s="44">
        <f t="shared" si="1"/>
        <v>1922721.7099999997</v>
      </c>
      <c r="F60" s="44">
        <f t="shared" si="1"/>
        <v>1540879.8900000001</v>
      </c>
      <c r="G60" s="44">
        <f t="shared" si="1"/>
        <v>1465253.4300000004</v>
      </c>
      <c r="H60" s="44">
        <f t="shared" si="1"/>
        <v>1277412.8399999999</v>
      </c>
      <c r="I60" s="44">
        <f t="shared" si="1"/>
        <v>1069206.68</v>
      </c>
      <c r="J60" s="44">
        <f t="shared" si="1"/>
        <v>1456230.2600000005</v>
      </c>
      <c r="K60" s="44">
        <f t="shared" si="1"/>
        <v>1327374.23</v>
      </c>
      <c r="L60" s="44">
        <f t="shared" si="1"/>
        <v>1279189.5799999998</v>
      </c>
      <c r="M60" s="44">
        <f t="shared" si="1"/>
        <v>1430899.3099999998</v>
      </c>
      <c r="N60" s="44">
        <f t="shared" si="1"/>
        <v>1295215.93</v>
      </c>
      <c r="O60" s="44">
        <f>SUM(O9:O59)</f>
        <v>16347708.699999997</v>
      </c>
      <c r="P60" s="58"/>
      <c r="Q60" s="58"/>
      <c r="R60" s="58"/>
      <c r="S60" s="58"/>
      <c r="T60" s="58"/>
      <c r="U60" s="58"/>
      <c r="V60" s="58"/>
    </row>
    <row r="61" spans="1:22" ht="15">
      <c r="A61" s="88"/>
      <c r="C61" s="46"/>
      <c r="D61" s="46"/>
      <c r="E61" s="46"/>
      <c r="J61" s="46"/>
      <c r="K61" s="46"/>
      <c r="L61" s="46"/>
      <c r="M61" s="46"/>
      <c r="N61" s="46"/>
      <c r="O61" s="46"/>
      <c r="P61" s="58"/>
      <c r="Q61" s="58"/>
      <c r="R61" s="58"/>
      <c r="S61" s="58"/>
      <c r="T61" s="58"/>
      <c r="U61" s="58"/>
      <c r="V61" s="58"/>
    </row>
    <row r="62" spans="1:22" ht="15">
      <c r="A62" s="40">
        <v>200</v>
      </c>
      <c r="B62" s="40" t="s">
        <v>36</v>
      </c>
      <c r="C62" s="47"/>
      <c r="D62" s="47"/>
      <c r="E62" s="47"/>
      <c r="F62" s="88"/>
      <c r="G62" s="88"/>
      <c r="H62" s="88"/>
      <c r="I62" s="88"/>
      <c r="J62" s="46"/>
      <c r="K62" s="46"/>
      <c r="L62" s="46"/>
      <c r="M62" s="46"/>
      <c r="N62" s="46"/>
      <c r="O62" s="46"/>
      <c r="P62" s="58"/>
      <c r="Q62" s="58"/>
      <c r="R62" s="58"/>
      <c r="S62" s="58"/>
      <c r="T62" s="58"/>
      <c r="U62" s="58"/>
      <c r="V62" s="58"/>
    </row>
    <row r="63" spans="1:23" ht="15">
      <c r="A63" s="89">
        <v>1131</v>
      </c>
      <c r="B63" s="89" t="s">
        <v>210</v>
      </c>
      <c r="C63" s="46">
        <v>307766.06</v>
      </c>
      <c r="D63" s="46">
        <v>305743.33</v>
      </c>
      <c r="E63" s="46">
        <v>430466.31</v>
      </c>
      <c r="F63" s="46">
        <v>324016.38</v>
      </c>
      <c r="G63" s="46">
        <v>409048.56</v>
      </c>
      <c r="H63" s="46">
        <v>327520.55</v>
      </c>
      <c r="I63" s="46">
        <v>321368.57</v>
      </c>
      <c r="J63" s="46">
        <v>400658.2</v>
      </c>
      <c r="K63" s="46">
        <v>321465</v>
      </c>
      <c r="L63" s="46">
        <v>318956.8</v>
      </c>
      <c r="M63" s="46">
        <v>392900.11</v>
      </c>
      <c r="N63" s="46">
        <v>305971.86</v>
      </c>
      <c r="O63" s="46">
        <f>SUM(C63:N63)</f>
        <v>4165881.7299999995</v>
      </c>
      <c r="P63" s="58"/>
      <c r="Q63" s="58"/>
      <c r="R63" s="58"/>
      <c r="S63" s="58"/>
      <c r="T63" s="58"/>
      <c r="U63" s="58"/>
      <c r="V63" s="58"/>
      <c r="W63" s="58"/>
    </row>
    <row r="64" spans="1:23" ht="15">
      <c r="A64" s="89">
        <v>1212</v>
      </c>
      <c r="B64" s="89" t="s">
        <v>306</v>
      </c>
      <c r="C64" s="46">
        <v>5902.08</v>
      </c>
      <c r="D64" s="46">
        <v>5902.08</v>
      </c>
      <c r="E64" s="46">
        <v>5902.08</v>
      </c>
      <c r="F64" s="46">
        <v>5902.08</v>
      </c>
      <c r="G64" s="46">
        <v>5902.08</v>
      </c>
      <c r="H64" s="46">
        <v>5902.08</v>
      </c>
      <c r="I64" s="46">
        <v>5902.08</v>
      </c>
      <c r="J64" s="46">
        <v>5902.08</v>
      </c>
      <c r="K64" s="46">
        <v>5902.08</v>
      </c>
      <c r="L64" s="46">
        <v>5902.08</v>
      </c>
      <c r="M64" s="46">
        <v>5902.08</v>
      </c>
      <c r="N64" s="46">
        <v>5902.08</v>
      </c>
      <c r="O64" s="46">
        <f aca="true" t="shared" si="2" ref="O64:O69">SUM(C64:N64)</f>
        <v>70824.96</v>
      </c>
      <c r="P64" s="58"/>
      <c r="Q64" s="58"/>
      <c r="R64" s="58"/>
      <c r="S64" s="58"/>
      <c r="T64" s="58"/>
      <c r="U64" s="58"/>
      <c r="V64" s="58"/>
      <c r="W64" s="58"/>
    </row>
    <row r="65" spans="1:23" ht="15">
      <c r="A65" s="89">
        <v>1322</v>
      </c>
      <c r="B65" s="89" t="s">
        <v>213</v>
      </c>
      <c r="C65" s="46">
        <v>6007.5</v>
      </c>
      <c r="D65" s="46">
        <v>6431.67</v>
      </c>
      <c r="E65" s="46">
        <v>8291.69</v>
      </c>
      <c r="F65" s="46">
        <v>8155.8</v>
      </c>
      <c r="G65" s="46">
        <v>8383.83</v>
      </c>
      <c r="H65" s="46">
        <v>6474.42</v>
      </c>
      <c r="I65" s="46">
        <v>6052.31</v>
      </c>
      <c r="J65" s="46">
        <v>7645.12</v>
      </c>
      <c r="K65" s="46">
        <v>6189.13</v>
      </c>
      <c r="L65" s="46">
        <v>6463.78</v>
      </c>
      <c r="M65" s="46">
        <v>7752.12</v>
      </c>
      <c r="N65" s="46">
        <v>5626.47</v>
      </c>
      <c r="O65" s="46">
        <f t="shared" si="2"/>
        <v>83473.84</v>
      </c>
      <c r="P65" s="58"/>
      <c r="Q65" s="58"/>
      <c r="R65" s="58"/>
      <c r="S65" s="58"/>
      <c r="T65" s="58"/>
      <c r="U65" s="58"/>
      <c r="V65" s="58"/>
      <c r="W65" s="58"/>
    </row>
    <row r="66" spans="1:22" ht="15">
      <c r="A66" s="89">
        <v>1323</v>
      </c>
      <c r="B66" s="89" t="s">
        <v>214</v>
      </c>
      <c r="C66" s="46">
        <v>45036.79</v>
      </c>
      <c r="D66" s="46">
        <v>40888.6</v>
      </c>
      <c r="E66" s="46">
        <v>50817.92</v>
      </c>
      <c r="F66" s="46">
        <v>46275.08</v>
      </c>
      <c r="G66" s="46">
        <v>48517.86</v>
      </c>
      <c r="H66" s="46">
        <v>43416.62</v>
      </c>
      <c r="I66" s="46">
        <v>42553.95</v>
      </c>
      <c r="J66" s="46">
        <v>53301.51</v>
      </c>
      <c r="K66" s="46">
        <v>42274.85</v>
      </c>
      <c r="L66" s="46">
        <v>41945</v>
      </c>
      <c r="M66" s="46">
        <v>51746.19</v>
      </c>
      <c r="N66" s="46">
        <v>38541.38</v>
      </c>
      <c r="O66" s="46">
        <f t="shared" si="2"/>
        <v>545315.75</v>
      </c>
      <c r="P66" s="58"/>
      <c r="Q66" s="58"/>
      <c r="R66" s="58"/>
      <c r="S66" s="58"/>
      <c r="T66" s="58"/>
      <c r="U66" s="58"/>
      <c r="V66" s="58"/>
    </row>
    <row r="67" spans="1:22" ht="15">
      <c r="A67" s="89">
        <v>1324</v>
      </c>
      <c r="B67" s="89" t="s">
        <v>215</v>
      </c>
      <c r="C67" s="46">
        <v>0</v>
      </c>
      <c r="D67" s="46">
        <v>5642.14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8931.1</v>
      </c>
      <c r="N67" s="46">
        <v>0</v>
      </c>
      <c r="O67" s="46">
        <f t="shared" si="2"/>
        <v>14573.240000000002</v>
      </c>
      <c r="P67" s="58"/>
      <c r="Q67" s="58"/>
      <c r="R67" s="58"/>
      <c r="S67" s="58"/>
      <c r="T67" s="58"/>
      <c r="U67" s="58"/>
      <c r="V67" s="58"/>
    </row>
    <row r="68" spans="1:22" ht="15">
      <c r="A68" s="89">
        <v>1325</v>
      </c>
      <c r="B68" s="89" t="s">
        <v>216</v>
      </c>
      <c r="C68" s="46">
        <v>12622.1</v>
      </c>
      <c r="D68" s="46">
        <v>11285.25</v>
      </c>
      <c r="E68" s="46">
        <v>12995.16</v>
      </c>
      <c r="F68" s="46">
        <v>11833.46</v>
      </c>
      <c r="G68" s="46">
        <v>10706.34</v>
      </c>
      <c r="H68" s="46">
        <v>11982.99</v>
      </c>
      <c r="I68" s="46">
        <v>11744.89</v>
      </c>
      <c r="J68" s="46">
        <v>11926.96</v>
      </c>
      <c r="K68" s="46">
        <v>11758.9</v>
      </c>
      <c r="L68" s="46">
        <v>11576.82</v>
      </c>
      <c r="M68" s="46">
        <v>14281.95</v>
      </c>
      <c r="N68" s="46">
        <v>11079.62</v>
      </c>
      <c r="O68" s="46">
        <f t="shared" si="2"/>
        <v>143794.44</v>
      </c>
      <c r="P68" s="58"/>
      <c r="Q68" s="58"/>
      <c r="R68" s="58"/>
      <c r="S68" s="58"/>
      <c r="T68" s="58"/>
      <c r="U68" s="58"/>
      <c r="V68" s="58"/>
    </row>
    <row r="69" spans="1:22" ht="25.5">
      <c r="A69" s="89">
        <v>1332</v>
      </c>
      <c r="B69" s="89" t="s">
        <v>217</v>
      </c>
      <c r="C69" s="46">
        <v>2905</v>
      </c>
      <c r="D69" s="46">
        <v>2041.97</v>
      </c>
      <c r="E69" s="46">
        <v>2710.87</v>
      </c>
      <c r="F69" s="46">
        <v>6778.22</v>
      </c>
      <c r="G69" s="46">
        <v>2987.06</v>
      </c>
      <c r="H69" s="46">
        <v>2846.78</v>
      </c>
      <c r="I69" s="46">
        <v>1667.31</v>
      </c>
      <c r="J69" s="46">
        <v>3548.49</v>
      </c>
      <c r="K69" s="46">
        <v>15913.55</v>
      </c>
      <c r="L69" s="46">
        <v>15165.73</v>
      </c>
      <c r="M69" s="46">
        <v>12923.45</v>
      </c>
      <c r="N69" s="46">
        <v>2789.97</v>
      </c>
      <c r="O69" s="46">
        <f t="shared" si="2"/>
        <v>72278.4</v>
      </c>
      <c r="P69" s="58"/>
      <c r="Q69" s="58"/>
      <c r="R69" s="58"/>
      <c r="S69" s="58"/>
      <c r="T69" s="58"/>
      <c r="U69" s="58"/>
      <c r="V69" s="58"/>
    </row>
    <row r="70" spans="1:22" ht="15">
      <c r="A70" s="89">
        <v>1336</v>
      </c>
      <c r="B70" s="89" t="s">
        <v>218</v>
      </c>
      <c r="C70" s="46">
        <v>24947.84</v>
      </c>
      <c r="D70" s="46">
        <v>11433.03</v>
      </c>
      <c r="E70" s="46">
        <v>12977.33</v>
      </c>
      <c r="F70" s="46">
        <v>55472.03</v>
      </c>
      <c r="G70" s="46">
        <v>25428.77</v>
      </c>
      <c r="H70" s="46">
        <v>0</v>
      </c>
      <c r="I70" s="46">
        <v>10620.91</v>
      </c>
      <c r="J70" s="46">
        <v>0</v>
      </c>
      <c r="K70" s="46">
        <v>11232.13</v>
      </c>
      <c r="L70" s="46">
        <v>0</v>
      </c>
      <c r="M70" s="46">
        <v>26300.5</v>
      </c>
      <c r="N70" s="46">
        <v>35444.77</v>
      </c>
      <c r="O70" s="46">
        <f aca="true" t="shared" si="3" ref="O70:O113">SUM(C70:N70)</f>
        <v>213857.31</v>
      </c>
      <c r="P70" s="58"/>
      <c r="Q70" s="58"/>
      <c r="R70" s="58"/>
      <c r="S70" s="58"/>
      <c r="T70" s="58"/>
      <c r="U70" s="58"/>
      <c r="V70" s="58"/>
    </row>
    <row r="71" spans="1:22" ht="15">
      <c r="A71" s="89">
        <v>1337</v>
      </c>
      <c r="B71" s="89" t="s">
        <v>278</v>
      </c>
      <c r="C71" s="46">
        <v>0</v>
      </c>
      <c r="D71" s="46">
        <v>0</v>
      </c>
      <c r="E71" s="46">
        <v>97076.16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3"/>
        <v>97076.16</v>
      </c>
      <c r="P71" s="58"/>
      <c r="Q71" s="58"/>
      <c r="R71" s="58"/>
      <c r="S71" s="58"/>
      <c r="T71" s="58"/>
      <c r="U71" s="58"/>
      <c r="V71" s="58"/>
    </row>
    <row r="72" spans="1:22" ht="15">
      <c r="A72" s="89">
        <v>1338</v>
      </c>
      <c r="B72" s="89" t="s">
        <v>220</v>
      </c>
      <c r="C72" s="46">
        <v>7011.17</v>
      </c>
      <c r="D72" s="46">
        <v>5589.91</v>
      </c>
      <c r="E72" s="46">
        <v>3463.38</v>
      </c>
      <c r="F72" s="46">
        <v>2097.01</v>
      </c>
      <c r="G72" s="46">
        <v>1939.55</v>
      </c>
      <c r="H72" s="46">
        <v>3539.05</v>
      </c>
      <c r="I72" s="46">
        <v>5329.75</v>
      </c>
      <c r="J72" s="46">
        <v>4818.73</v>
      </c>
      <c r="K72" s="46">
        <v>2914.55</v>
      </c>
      <c r="L72" s="46">
        <v>8461.65</v>
      </c>
      <c r="M72" s="46">
        <v>27082.96</v>
      </c>
      <c r="N72" s="46">
        <v>2298.73</v>
      </c>
      <c r="O72" s="46">
        <f t="shared" si="3"/>
        <v>74546.44</v>
      </c>
      <c r="P72" s="58"/>
      <c r="Q72" s="58"/>
      <c r="R72" s="58"/>
      <c r="S72" s="58"/>
      <c r="T72" s="58"/>
      <c r="U72" s="58"/>
      <c r="V72" s="58"/>
    </row>
    <row r="73" spans="1:22" ht="15">
      <c r="A73" s="89">
        <v>1411</v>
      </c>
      <c r="B73" s="89" t="s">
        <v>221</v>
      </c>
      <c r="C73" s="46">
        <v>46473.06</v>
      </c>
      <c r="D73" s="46">
        <v>42492.22</v>
      </c>
      <c r="E73" s="46">
        <v>52937.49</v>
      </c>
      <c r="F73" s="46">
        <v>54888.68</v>
      </c>
      <c r="G73" s="46">
        <v>59891.99</v>
      </c>
      <c r="H73" s="46">
        <v>57740.28</v>
      </c>
      <c r="I73" s="46">
        <v>54277.91</v>
      </c>
      <c r="J73" s="46">
        <v>54858.44</v>
      </c>
      <c r="K73" s="46">
        <v>49277.18</v>
      </c>
      <c r="L73" s="46">
        <v>52857.73</v>
      </c>
      <c r="M73" s="46">
        <v>51750.67</v>
      </c>
      <c r="N73" s="46">
        <v>51395.37</v>
      </c>
      <c r="O73" s="46">
        <f t="shared" si="3"/>
        <v>628841.02</v>
      </c>
      <c r="P73" s="58"/>
      <c r="Q73" s="58"/>
      <c r="R73" s="58"/>
      <c r="S73" s="58"/>
      <c r="T73" s="58"/>
      <c r="U73" s="58"/>
      <c r="V73" s="58"/>
    </row>
    <row r="74" spans="1:22" ht="15">
      <c r="A74" s="89">
        <v>1421</v>
      </c>
      <c r="B74" s="89" t="s">
        <v>222</v>
      </c>
      <c r="C74" s="46">
        <v>0</v>
      </c>
      <c r="D74" s="46">
        <v>41061.58</v>
      </c>
      <c r="E74" s="46">
        <v>0</v>
      </c>
      <c r="F74" s="46">
        <v>45554.59</v>
      </c>
      <c r="G74" s="46">
        <v>0</v>
      </c>
      <c r="H74" s="46">
        <v>51343.19</v>
      </c>
      <c r="I74" s="46">
        <v>0</v>
      </c>
      <c r="J74" s="46">
        <v>47058.81</v>
      </c>
      <c r="K74" s="46">
        <v>0</v>
      </c>
      <c r="L74" s="46">
        <v>42871.69</v>
      </c>
      <c r="M74" s="46">
        <v>0</v>
      </c>
      <c r="N74" s="46">
        <v>42500.12</v>
      </c>
      <c r="O74" s="46">
        <f t="shared" si="3"/>
        <v>270389.98</v>
      </c>
      <c r="P74" s="58"/>
      <c r="Q74" s="58"/>
      <c r="R74" s="58"/>
      <c r="S74" s="58"/>
      <c r="T74" s="58"/>
      <c r="U74" s="58"/>
      <c r="V74" s="58"/>
    </row>
    <row r="75" spans="1:22" ht="15">
      <c r="A75" s="89">
        <v>1431</v>
      </c>
      <c r="B75" s="89" t="s">
        <v>223</v>
      </c>
      <c r="C75" s="46">
        <v>0</v>
      </c>
      <c r="D75" s="46">
        <v>41888.75</v>
      </c>
      <c r="E75" s="46">
        <v>0</v>
      </c>
      <c r="F75" s="46">
        <v>46376.42</v>
      </c>
      <c r="G75" s="46">
        <v>0</v>
      </c>
      <c r="H75" s="46">
        <v>52836.48</v>
      </c>
      <c r="I75" s="46">
        <v>0</v>
      </c>
      <c r="J75" s="46">
        <v>47986.96</v>
      </c>
      <c r="K75" s="46">
        <v>0</v>
      </c>
      <c r="L75" s="46">
        <v>44157.79</v>
      </c>
      <c r="M75" s="46">
        <v>0</v>
      </c>
      <c r="N75" s="46">
        <v>43596.3</v>
      </c>
      <c r="O75" s="46">
        <f t="shared" si="3"/>
        <v>276842.7</v>
      </c>
      <c r="P75" s="58"/>
      <c r="Q75" s="58"/>
      <c r="R75" s="58"/>
      <c r="S75" s="58"/>
      <c r="T75" s="58"/>
      <c r="U75" s="58"/>
      <c r="V75" s="58"/>
    </row>
    <row r="76" spans="1:22" ht="15">
      <c r="A76" s="89">
        <v>1543</v>
      </c>
      <c r="B76" s="89" t="s">
        <v>224</v>
      </c>
      <c r="C76" s="46">
        <v>3554.87</v>
      </c>
      <c r="D76" s="46">
        <v>3554.86</v>
      </c>
      <c r="E76" s="46">
        <v>3453.31</v>
      </c>
      <c r="F76" s="46">
        <v>3453.3</v>
      </c>
      <c r="G76" s="46">
        <v>3453.31</v>
      </c>
      <c r="H76" s="46">
        <v>3453.28</v>
      </c>
      <c r="I76" s="46">
        <v>3453.25</v>
      </c>
      <c r="J76" s="46">
        <v>3453.27</v>
      </c>
      <c r="K76" s="46">
        <v>3554.83</v>
      </c>
      <c r="L76" s="46">
        <v>3453.22</v>
      </c>
      <c r="M76" s="46">
        <v>3351.67</v>
      </c>
      <c r="N76" s="46">
        <v>3250.11</v>
      </c>
      <c r="O76" s="46">
        <f t="shared" si="3"/>
        <v>41439.28</v>
      </c>
      <c r="P76" s="58"/>
      <c r="Q76" s="58"/>
      <c r="R76" s="58"/>
      <c r="S76" s="58"/>
      <c r="T76" s="58"/>
      <c r="U76" s="58"/>
      <c r="V76" s="58"/>
    </row>
    <row r="77" spans="1:22" ht="15">
      <c r="A77" s="89">
        <v>1545</v>
      </c>
      <c r="B77" s="89" t="s">
        <v>225</v>
      </c>
      <c r="C77" s="46">
        <v>41796</v>
      </c>
      <c r="D77" s="46">
        <v>41796</v>
      </c>
      <c r="E77" s="46">
        <v>40824</v>
      </c>
      <c r="F77" s="46">
        <v>41796</v>
      </c>
      <c r="G77" s="46">
        <v>41796</v>
      </c>
      <c r="H77" s="46">
        <v>40824</v>
      </c>
      <c r="I77" s="46">
        <v>40824</v>
      </c>
      <c r="J77" s="46">
        <v>40824</v>
      </c>
      <c r="K77" s="46">
        <v>81648</v>
      </c>
      <c r="L77" s="46">
        <v>39852</v>
      </c>
      <c r="M77" s="46">
        <v>39852</v>
      </c>
      <c r="N77" s="46">
        <v>49480</v>
      </c>
      <c r="O77" s="46">
        <f t="shared" si="3"/>
        <v>541312</v>
      </c>
      <c r="P77" s="58"/>
      <c r="Q77" s="58"/>
      <c r="R77" s="58"/>
      <c r="S77" s="58"/>
      <c r="T77" s="58"/>
      <c r="U77" s="58"/>
      <c r="V77" s="58"/>
    </row>
    <row r="78" spans="1:22" ht="15">
      <c r="A78" s="89">
        <v>1547</v>
      </c>
      <c r="B78" s="89" t="s">
        <v>226</v>
      </c>
      <c r="C78" s="46">
        <v>39975.93</v>
      </c>
      <c r="D78" s="46">
        <v>0</v>
      </c>
      <c r="E78" s="46">
        <v>644.97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3"/>
        <v>40620.9</v>
      </c>
      <c r="P78" s="58"/>
      <c r="Q78" s="58"/>
      <c r="R78" s="58"/>
      <c r="S78" s="58"/>
      <c r="T78" s="58"/>
      <c r="U78" s="58"/>
      <c r="V78" s="58"/>
    </row>
    <row r="79" spans="1:22" ht="15">
      <c r="A79" s="89">
        <v>1548</v>
      </c>
      <c r="B79" s="89" t="s">
        <v>227</v>
      </c>
      <c r="C79" s="46">
        <v>0</v>
      </c>
      <c r="D79" s="46">
        <v>0</v>
      </c>
      <c r="E79" s="46">
        <v>0</v>
      </c>
      <c r="F79" s="46">
        <v>0</v>
      </c>
      <c r="G79" s="46">
        <v>42249.13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3"/>
        <v>42249.13</v>
      </c>
      <c r="P79" s="58"/>
      <c r="Q79" s="58"/>
      <c r="R79" s="58"/>
      <c r="S79" s="58"/>
      <c r="T79" s="58"/>
      <c r="U79" s="58"/>
      <c r="V79" s="58"/>
    </row>
    <row r="80" spans="1:22" ht="15">
      <c r="A80" s="89">
        <v>1592</v>
      </c>
      <c r="B80" s="89" t="s">
        <v>228</v>
      </c>
      <c r="C80" s="46">
        <v>30932.72</v>
      </c>
      <c r="D80" s="46">
        <v>30684.85</v>
      </c>
      <c r="E80" s="46">
        <v>39834.37</v>
      </c>
      <c r="F80" s="46">
        <v>32484.13</v>
      </c>
      <c r="G80" s="46">
        <v>41075.45</v>
      </c>
      <c r="H80" s="46">
        <v>32860.36</v>
      </c>
      <c r="I80" s="46">
        <v>32358.72</v>
      </c>
      <c r="J80" s="46">
        <v>40531.35</v>
      </c>
      <c r="K80" s="46">
        <v>32146.5</v>
      </c>
      <c r="L80" s="46">
        <v>31895.68</v>
      </c>
      <c r="M80" s="46">
        <v>39348.66</v>
      </c>
      <c r="N80" s="46">
        <v>30945.44</v>
      </c>
      <c r="O80" s="46">
        <f t="shared" si="3"/>
        <v>415098.23000000004</v>
      </c>
      <c r="P80" s="58"/>
      <c r="Q80" s="58"/>
      <c r="R80" s="58"/>
      <c r="S80" s="58"/>
      <c r="T80" s="58"/>
      <c r="U80" s="58"/>
      <c r="V80" s="58"/>
    </row>
    <row r="81" spans="1:22" ht="15">
      <c r="A81" s="89">
        <v>1593</v>
      </c>
      <c r="B81" s="89" t="s">
        <v>229</v>
      </c>
      <c r="C81" s="46">
        <v>30932.72</v>
      </c>
      <c r="D81" s="46">
        <v>30684.85</v>
      </c>
      <c r="E81" s="46">
        <v>39834.37</v>
      </c>
      <c r="F81" s="46">
        <v>32484.13</v>
      </c>
      <c r="G81" s="46">
        <v>41075.45</v>
      </c>
      <c r="H81" s="46">
        <v>32860.36</v>
      </c>
      <c r="I81" s="46">
        <v>32358.72</v>
      </c>
      <c r="J81" s="46">
        <v>40531.35</v>
      </c>
      <c r="K81" s="46">
        <v>32146.5</v>
      </c>
      <c r="L81" s="46">
        <v>31895.68</v>
      </c>
      <c r="M81" s="46">
        <v>39348.66</v>
      </c>
      <c r="N81" s="46">
        <v>30945.44</v>
      </c>
      <c r="O81" s="46">
        <f t="shared" si="3"/>
        <v>415098.23000000004</v>
      </c>
      <c r="P81" s="58"/>
      <c r="Q81" s="58"/>
      <c r="R81" s="58"/>
      <c r="S81" s="58"/>
      <c r="T81" s="58"/>
      <c r="U81" s="58"/>
      <c r="V81" s="58"/>
    </row>
    <row r="82" spans="1:22" ht="15">
      <c r="A82" s="89">
        <v>1612</v>
      </c>
      <c r="B82" s="89" t="s">
        <v>230</v>
      </c>
      <c r="C82" s="46">
        <v>7392.63</v>
      </c>
      <c r="D82" s="46">
        <v>7342.26</v>
      </c>
      <c r="E82" s="46">
        <v>10203</v>
      </c>
      <c r="F82" s="46">
        <v>7779.69</v>
      </c>
      <c r="G82" s="46">
        <v>9823.99</v>
      </c>
      <c r="H82" s="46">
        <v>7864.82</v>
      </c>
      <c r="I82" s="46">
        <v>7721.72</v>
      </c>
      <c r="J82" s="46">
        <v>9634.42</v>
      </c>
      <c r="K82" s="46">
        <v>11572.74</v>
      </c>
      <c r="L82" s="46">
        <v>7654.96</v>
      </c>
      <c r="M82" s="46">
        <v>23579.87</v>
      </c>
      <c r="N82" s="46">
        <v>36786.27</v>
      </c>
      <c r="O82" s="46">
        <f t="shared" si="3"/>
        <v>147356.37</v>
      </c>
      <c r="P82" s="58"/>
      <c r="Q82" s="58"/>
      <c r="R82" s="58"/>
      <c r="S82" s="58"/>
      <c r="T82" s="58"/>
      <c r="U82" s="58"/>
      <c r="V82" s="58"/>
    </row>
    <row r="83" spans="1:22" ht="15">
      <c r="A83" s="89">
        <v>2111</v>
      </c>
      <c r="B83" s="89" t="s">
        <v>231</v>
      </c>
      <c r="C83" s="46">
        <v>0</v>
      </c>
      <c r="D83" s="46">
        <v>1178.05</v>
      </c>
      <c r="E83" s="46">
        <v>0</v>
      </c>
      <c r="F83" s="46">
        <v>1511.11</v>
      </c>
      <c r="G83" s="46">
        <v>22.28</v>
      </c>
      <c r="H83" s="46">
        <v>169</v>
      </c>
      <c r="I83" s="46">
        <v>0</v>
      </c>
      <c r="J83" s="46">
        <v>0</v>
      </c>
      <c r="K83" s="46">
        <v>0</v>
      </c>
      <c r="L83" s="46">
        <v>0</v>
      </c>
      <c r="M83" s="46">
        <v>200</v>
      </c>
      <c r="N83" s="46">
        <v>0</v>
      </c>
      <c r="O83" s="46">
        <f t="shared" si="3"/>
        <v>3080.44</v>
      </c>
      <c r="P83" s="58"/>
      <c r="Q83" s="58"/>
      <c r="R83" s="58"/>
      <c r="S83" s="58"/>
      <c r="T83" s="58"/>
      <c r="U83" s="58"/>
      <c r="V83" s="58"/>
    </row>
    <row r="84" spans="1:22" ht="15">
      <c r="A84" s="89">
        <v>2172</v>
      </c>
      <c r="B84" s="89" t="s">
        <v>279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2836.01</v>
      </c>
      <c r="L84" s="46">
        <v>0</v>
      </c>
      <c r="M84" s="46">
        <v>0</v>
      </c>
      <c r="N84" s="46">
        <v>0</v>
      </c>
      <c r="O84" s="46">
        <f t="shared" si="3"/>
        <v>2836.01</v>
      </c>
      <c r="P84" s="58"/>
      <c r="Q84" s="58"/>
      <c r="R84" s="58"/>
      <c r="S84" s="58"/>
      <c r="T84" s="58"/>
      <c r="U84" s="58"/>
      <c r="V84" s="58"/>
    </row>
    <row r="85" spans="1:22" ht="15">
      <c r="A85" s="89">
        <v>2215</v>
      </c>
      <c r="B85" s="89" t="s">
        <v>358</v>
      </c>
      <c r="C85" s="46">
        <v>0</v>
      </c>
      <c r="D85" s="46">
        <v>0</v>
      </c>
      <c r="E85" s="46">
        <v>112.5</v>
      </c>
      <c r="F85" s="46">
        <v>297.88</v>
      </c>
      <c r="G85" s="46">
        <v>95.7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204.55</v>
      </c>
      <c r="N85" s="46">
        <v>0</v>
      </c>
      <c r="O85" s="46">
        <f t="shared" si="3"/>
        <v>710.63</v>
      </c>
      <c r="P85" s="58"/>
      <c r="Q85" s="58"/>
      <c r="R85" s="58"/>
      <c r="S85" s="58"/>
      <c r="T85" s="58"/>
      <c r="U85" s="58"/>
      <c r="V85" s="58"/>
    </row>
    <row r="86" spans="1:22" ht="15">
      <c r="A86" s="89">
        <v>2531</v>
      </c>
      <c r="B86" s="89" t="s">
        <v>241</v>
      </c>
      <c r="C86" s="46">
        <v>7334.33</v>
      </c>
      <c r="D86" s="46">
        <v>6485.59</v>
      </c>
      <c r="E86" s="46">
        <v>19680.09</v>
      </c>
      <c r="F86" s="46">
        <v>8351.73</v>
      </c>
      <c r="G86" s="46">
        <v>9405.18</v>
      </c>
      <c r="H86" s="46">
        <v>9478.88</v>
      </c>
      <c r="I86" s="46">
        <v>4958.66</v>
      </c>
      <c r="J86" s="46">
        <v>14093.34</v>
      </c>
      <c r="K86" s="46">
        <v>24819.07</v>
      </c>
      <c r="L86" s="46">
        <v>1218.24</v>
      </c>
      <c r="M86" s="46">
        <v>6656.75</v>
      </c>
      <c r="N86" s="46">
        <v>6156.15</v>
      </c>
      <c r="O86" s="46">
        <f t="shared" si="3"/>
        <v>118638.01</v>
      </c>
      <c r="P86" s="58"/>
      <c r="Q86" s="58"/>
      <c r="R86" s="58"/>
      <c r="S86" s="58"/>
      <c r="T86" s="58"/>
      <c r="U86" s="58"/>
      <c r="V86" s="58"/>
    </row>
    <row r="87" spans="1:22" ht="15">
      <c r="A87" s="89">
        <v>2911</v>
      </c>
      <c r="B87" s="89" t="s">
        <v>243</v>
      </c>
      <c r="C87" s="46">
        <v>888.27</v>
      </c>
      <c r="D87" s="46">
        <v>548.03</v>
      </c>
      <c r="E87" s="46">
        <v>5546.93</v>
      </c>
      <c r="F87" s="46">
        <v>3469.57</v>
      </c>
      <c r="G87" s="46">
        <v>6490.73</v>
      </c>
      <c r="H87" s="46">
        <v>3257.72</v>
      </c>
      <c r="I87" s="46">
        <v>1024.88</v>
      </c>
      <c r="J87" s="46">
        <v>4740.19</v>
      </c>
      <c r="K87" s="46">
        <v>16020.15</v>
      </c>
      <c r="L87" s="46">
        <v>6176.82</v>
      </c>
      <c r="M87" s="46">
        <v>37658.49</v>
      </c>
      <c r="N87" s="46">
        <v>0</v>
      </c>
      <c r="O87" s="46">
        <f t="shared" si="3"/>
        <v>85821.78</v>
      </c>
      <c r="P87" s="58"/>
      <c r="Q87" s="58"/>
      <c r="R87" s="58"/>
      <c r="S87" s="58"/>
      <c r="T87" s="58"/>
      <c r="U87" s="58"/>
      <c r="V87" s="58"/>
    </row>
    <row r="88" spans="1:22" ht="15">
      <c r="A88" s="89">
        <v>3121</v>
      </c>
      <c r="B88" s="89" t="s">
        <v>280</v>
      </c>
      <c r="C88" s="46">
        <v>495.51</v>
      </c>
      <c r="D88" s="46">
        <v>821.11</v>
      </c>
      <c r="E88" s="46">
        <v>588.85</v>
      </c>
      <c r="F88" s="46">
        <v>640.48</v>
      </c>
      <c r="G88" s="46">
        <v>1251.96</v>
      </c>
      <c r="H88" s="46">
        <v>248.79</v>
      </c>
      <c r="I88" s="46">
        <v>989.41</v>
      </c>
      <c r="J88" s="46">
        <v>0</v>
      </c>
      <c r="K88" s="46">
        <v>1102.7</v>
      </c>
      <c r="L88" s="46">
        <v>0</v>
      </c>
      <c r="M88" s="46">
        <v>1059.68</v>
      </c>
      <c r="N88" s="46">
        <v>0</v>
      </c>
      <c r="O88" s="46">
        <f t="shared" si="3"/>
        <v>7198.49</v>
      </c>
      <c r="P88" s="58"/>
      <c r="Q88" s="58"/>
      <c r="R88" s="58"/>
      <c r="S88" s="58"/>
      <c r="T88" s="58"/>
      <c r="U88" s="58"/>
      <c r="V88" s="58"/>
    </row>
    <row r="89" spans="1:22" ht="15">
      <c r="A89" s="89">
        <v>3142</v>
      </c>
      <c r="B89" s="89" t="s">
        <v>244</v>
      </c>
      <c r="C89" s="46">
        <v>799</v>
      </c>
      <c r="D89" s="46">
        <v>799</v>
      </c>
      <c r="E89" s="46">
        <v>799</v>
      </c>
      <c r="F89" s="46">
        <v>799</v>
      </c>
      <c r="G89" s="46">
        <v>799</v>
      </c>
      <c r="H89" s="46">
        <v>799</v>
      </c>
      <c r="I89" s="46">
        <v>799</v>
      </c>
      <c r="J89" s="46">
        <v>799</v>
      </c>
      <c r="K89" s="46">
        <v>799</v>
      </c>
      <c r="L89" s="46">
        <v>799</v>
      </c>
      <c r="M89" s="46">
        <v>799</v>
      </c>
      <c r="N89" s="46">
        <v>799</v>
      </c>
      <c r="O89" s="46">
        <f t="shared" si="3"/>
        <v>9588</v>
      </c>
      <c r="P89" s="58"/>
      <c r="Q89" s="58"/>
      <c r="R89" s="58"/>
      <c r="S89" s="58"/>
      <c r="T89" s="58"/>
      <c r="U89" s="58"/>
      <c r="V89" s="58"/>
    </row>
    <row r="90" spans="1:22" ht="15">
      <c r="A90" s="89">
        <v>3183</v>
      </c>
      <c r="B90" s="89" t="s">
        <v>247</v>
      </c>
      <c r="C90" s="46">
        <v>0</v>
      </c>
      <c r="D90" s="46">
        <v>910</v>
      </c>
      <c r="E90" s="46">
        <v>248.74</v>
      </c>
      <c r="F90" s="46">
        <v>0</v>
      </c>
      <c r="G90" s="46">
        <v>186.76</v>
      </c>
      <c r="H90" s="46">
        <v>186.76</v>
      </c>
      <c r="I90" s="46">
        <v>1028.74</v>
      </c>
      <c r="J90" s="46">
        <v>0</v>
      </c>
      <c r="K90" s="46">
        <v>0</v>
      </c>
      <c r="L90" s="46">
        <v>0</v>
      </c>
      <c r="M90" s="46">
        <v>0</v>
      </c>
      <c r="N90" s="46">
        <v>249</v>
      </c>
      <c r="O90" s="46">
        <f t="shared" si="3"/>
        <v>2810</v>
      </c>
      <c r="P90" s="58"/>
      <c r="Q90" s="58"/>
      <c r="R90" s="58"/>
      <c r="S90" s="58"/>
      <c r="T90" s="58"/>
      <c r="U90" s="58"/>
      <c r="V90" s="58"/>
    </row>
    <row r="91" spans="1:22" ht="15">
      <c r="A91" s="89">
        <v>3272</v>
      </c>
      <c r="B91" s="89" t="s">
        <v>250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40000</v>
      </c>
      <c r="L91" s="46">
        <v>0</v>
      </c>
      <c r="M91" s="46">
        <v>2500</v>
      </c>
      <c r="N91" s="46">
        <v>0</v>
      </c>
      <c r="O91" s="46">
        <f t="shared" si="3"/>
        <v>42500</v>
      </c>
      <c r="P91" s="58"/>
      <c r="Q91" s="58"/>
      <c r="R91" s="58"/>
      <c r="S91" s="58"/>
      <c r="T91" s="58"/>
      <c r="U91" s="58"/>
      <c r="V91" s="58"/>
    </row>
    <row r="92" spans="1:22" ht="15">
      <c r="A92" s="89">
        <v>3314</v>
      </c>
      <c r="B92" s="89" t="s">
        <v>382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3"/>
        <v>0</v>
      </c>
      <c r="P92" s="58"/>
      <c r="Q92" s="58"/>
      <c r="R92" s="58"/>
      <c r="S92" s="58"/>
      <c r="T92" s="58"/>
      <c r="U92" s="58"/>
      <c r="V92" s="58"/>
    </row>
    <row r="93" spans="1:22" ht="15">
      <c r="A93" s="89">
        <v>3341</v>
      </c>
      <c r="B93" s="89" t="s">
        <v>252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1500</v>
      </c>
      <c r="J93" s="46">
        <v>0</v>
      </c>
      <c r="K93" s="46">
        <v>0</v>
      </c>
      <c r="L93" s="46">
        <v>0</v>
      </c>
      <c r="M93" s="46">
        <v>1470</v>
      </c>
      <c r="N93" s="46">
        <v>0</v>
      </c>
      <c r="O93" s="46">
        <f t="shared" si="3"/>
        <v>2970</v>
      </c>
      <c r="P93" s="58"/>
      <c r="Q93" s="58"/>
      <c r="R93" s="58"/>
      <c r="S93" s="58"/>
      <c r="T93" s="58"/>
      <c r="U93" s="58"/>
      <c r="V93" s="58"/>
    </row>
    <row r="94" spans="1:22" ht="15">
      <c r="A94" s="89">
        <v>3392</v>
      </c>
      <c r="B94" s="89" t="s">
        <v>282</v>
      </c>
      <c r="C94" s="46">
        <v>3807.01</v>
      </c>
      <c r="D94" s="46">
        <v>450</v>
      </c>
      <c r="E94" s="46">
        <v>1678.78</v>
      </c>
      <c r="F94" s="46">
        <v>3592.78</v>
      </c>
      <c r="G94" s="46">
        <v>0</v>
      </c>
      <c r="H94" s="46">
        <v>0</v>
      </c>
      <c r="I94" s="46">
        <v>0</v>
      </c>
      <c r="J94" s="46">
        <v>1334</v>
      </c>
      <c r="K94" s="46">
        <v>1146</v>
      </c>
      <c r="L94" s="46">
        <v>0</v>
      </c>
      <c r="M94" s="46">
        <v>4247</v>
      </c>
      <c r="N94" s="46">
        <v>0</v>
      </c>
      <c r="O94" s="46">
        <f t="shared" si="3"/>
        <v>16255.57</v>
      </c>
      <c r="P94" s="58"/>
      <c r="Q94" s="58"/>
      <c r="R94" s="58"/>
      <c r="S94" s="58"/>
      <c r="T94" s="58"/>
      <c r="U94" s="58"/>
      <c r="V94" s="58"/>
    </row>
    <row r="95" spans="1:22" ht="15">
      <c r="A95" s="89">
        <v>3472</v>
      </c>
      <c r="B95" s="89" t="s">
        <v>283</v>
      </c>
      <c r="C95" s="46">
        <v>12722.94</v>
      </c>
      <c r="D95" s="46">
        <v>1651.99</v>
      </c>
      <c r="E95" s="46">
        <v>19101.7</v>
      </c>
      <c r="F95" s="46">
        <v>3734.67</v>
      </c>
      <c r="G95" s="46">
        <v>12339.93</v>
      </c>
      <c r="H95" s="46">
        <v>9888.48</v>
      </c>
      <c r="I95" s="46">
        <v>6715.96</v>
      </c>
      <c r="J95" s="46">
        <v>22497.19</v>
      </c>
      <c r="K95" s="46">
        <v>738.14</v>
      </c>
      <c r="L95" s="46">
        <v>9799.02</v>
      </c>
      <c r="M95" s="46">
        <v>9132.64</v>
      </c>
      <c r="N95" s="46">
        <v>674.26</v>
      </c>
      <c r="O95" s="46">
        <f t="shared" si="3"/>
        <v>108996.92000000001</v>
      </c>
      <c r="P95" s="58"/>
      <c r="Q95" s="58"/>
      <c r="R95" s="58"/>
      <c r="S95" s="58"/>
      <c r="T95" s="58"/>
      <c r="U95" s="58"/>
      <c r="V95" s="58"/>
    </row>
    <row r="96" spans="1:22" ht="15">
      <c r="A96" s="89">
        <v>3473</v>
      </c>
      <c r="B96" s="89" t="s">
        <v>284</v>
      </c>
      <c r="C96" s="46">
        <v>0</v>
      </c>
      <c r="D96" s="46">
        <v>0</v>
      </c>
      <c r="E96" s="46">
        <v>6835.18</v>
      </c>
      <c r="F96" s="46">
        <v>0</v>
      </c>
      <c r="G96" s="46">
        <v>0</v>
      </c>
      <c r="H96" s="46">
        <v>0</v>
      </c>
      <c r="I96" s="46">
        <v>107218</v>
      </c>
      <c r="J96" s="46">
        <v>0</v>
      </c>
      <c r="K96" s="46">
        <v>87000</v>
      </c>
      <c r="L96" s="46">
        <v>10720</v>
      </c>
      <c r="M96" s="46">
        <v>0</v>
      </c>
      <c r="N96" s="46">
        <v>0</v>
      </c>
      <c r="O96" s="46">
        <f t="shared" si="3"/>
        <v>211773.18</v>
      </c>
      <c r="P96" s="58"/>
      <c r="Q96" s="58"/>
      <c r="R96" s="58"/>
      <c r="S96" s="58"/>
      <c r="T96" s="58"/>
      <c r="U96" s="58"/>
      <c r="V96" s="58"/>
    </row>
    <row r="97" spans="1:22" ht="25.5">
      <c r="A97" s="89">
        <v>3511</v>
      </c>
      <c r="B97" s="63" t="s">
        <v>261</v>
      </c>
      <c r="C97" s="46">
        <v>0</v>
      </c>
      <c r="D97" s="46">
        <v>0</v>
      </c>
      <c r="E97" s="46">
        <v>2330.97</v>
      </c>
      <c r="F97" s="46">
        <v>696</v>
      </c>
      <c r="G97" s="46">
        <v>127</v>
      </c>
      <c r="H97" s="46">
        <v>680.86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3"/>
        <v>3834.83</v>
      </c>
      <c r="P97" s="58"/>
      <c r="Q97" s="58"/>
      <c r="R97" s="58"/>
      <c r="S97" s="58"/>
      <c r="T97" s="58"/>
      <c r="U97" s="58"/>
      <c r="V97" s="58"/>
    </row>
    <row r="98" spans="1:22" ht="15">
      <c r="A98" s="89">
        <v>3532</v>
      </c>
      <c r="B98" s="89" t="s">
        <v>263</v>
      </c>
      <c r="C98" s="46">
        <v>1013.98</v>
      </c>
      <c r="D98" s="46">
        <v>905.52</v>
      </c>
      <c r="E98" s="46">
        <v>905.52</v>
      </c>
      <c r="F98" s="46">
        <v>905.52</v>
      </c>
      <c r="G98" s="46">
        <v>905.52</v>
      </c>
      <c r="H98" s="46">
        <v>905.52</v>
      </c>
      <c r="I98" s="46">
        <v>905.52</v>
      </c>
      <c r="J98" s="46">
        <v>905.52</v>
      </c>
      <c r="K98" s="46">
        <v>905.52</v>
      </c>
      <c r="L98" s="46">
        <v>905.52</v>
      </c>
      <c r="M98" s="46">
        <v>905.52</v>
      </c>
      <c r="N98" s="46">
        <v>955.3</v>
      </c>
      <c r="O98" s="46">
        <f t="shared" si="3"/>
        <v>11024.480000000001</v>
      </c>
      <c r="P98" s="58"/>
      <c r="Q98" s="58"/>
      <c r="R98" s="58"/>
      <c r="S98" s="58"/>
      <c r="T98" s="58"/>
      <c r="U98" s="58"/>
      <c r="V98" s="58"/>
    </row>
    <row r="99" spans="1:22" ht="15">
      <c r="A99" s="89">
        <v>3533</v>
      </c>
      <c r="B99" s="89" t="s">
        <v>285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2395.4</v>
      </c>
      <c r="O99" s="46">
        <f t="shared" si="3"/>
        <v>2395.4</v>
      </c>
      <c r="P99" s="58"/>
      <c r="Q99" s="58"/>
      <c r="R99" s="58"/>
      <c r="S99" s="58"/>
      <c r="T99" s="58"/>
      <c r="U99" s="58"/>
      <c r="V99" s="58"/>
    </row>
    <row r="100" spans="1:22" ht="15">
      <c r="A100" s="89">
        <v>3534</v>
      </c>
      <c r="B100" s="89" t="s">
        <v>286</v>
      </c>
      <c r="C100" s="46">
        <v>0</v>
      </c>
      <c r="D100" s="46">
        <v>3497.4</v>
      </c>
      <c r="E100" s="46">
        <v>348</v>
      </c>
      <c r="F100" s="46">
        <v>0</v>
      </c>
      <c r="G100" s="46">
        <v>0</v>
      </c>
      <c r="H100" s="46">
        <v>0</v>
      </c>
      <c r="I100" s="46">
        <v>0</v>
      </c>
      <c r="J100" s="46">
        <v>2407</v>
      </c>
      <c r="K100" s="46">
        <v>0</v>
      </c>
      <c r="L100" s="46">
        <v>0</v>
      </c>
      <c r="M100" s="46">
        <v>2494</v>
      </c>
      <c r="N100" s="46">
        <v>696</v>
      </c>
      <c r="O100" s="46">
        <f t="shared" si="3"/>
        <v>9442.4</v>
      </c>
      <c r="P100" s="58"/>
      <c r="Q100" s="58"/>
      <c r="R100" s="58"/>
      <c r="S100" s="58"/>
      <c r="T100" s="58"/>
      <c r="U100" s="58"/>
      <c r="V100" s="58"/>
    </row>
    <row r="101" spans="1:22" ht="15">
      <c r="A101" s="89">
        <v>3571</v>
      </c>
      <c r="B101" s="89" t="s">
        <v>287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272</v>
      </c>
      <c r="O101" s="46">
        <f t="shared" si="3"/>
        <v>272</v>
      </c>
      <c r="P101" s="58"/>
      <c r="Q101" s="58"/>
      <c r="R101" s="58"/>
      <c r="S101" s="58"/>
      <c r="T101" s="58"/>
      <c r="U101" s="58"/>
      <c r="V101" s="58"/>
    </row>
    <row r="102" spans="1:22" ht="15">
      <c r="A102" s="89">
        <v>3583</v>
      </c>
      <c r="B102" s="89" t="s">
        <v>288</v>
      </c>
      <c r="C102" s="46">
        <v>696</v>
      </c>
      <c r="D102" s="46">
        <v>0</v>
      </c>
      <c r="E102" s="46">
        <v>1392</v>
      </c>
      <c r="F102" s="46">
        <v>696</v>
      </c>
      <c r="G102" s="46">
        <v>696</v>
      </c>
      <c r="H102" s="46">
        <v>765.6</v>
      </c>
      <c r="I102" s="46">
        <v>0</v>
      </c>
      <c r="J102" s="46">
        <v>1531.2</v>
      </c>
      <c r="K102" s="46">
        <v>0</v>
      </c>
      <c r="L102" s="46">
        <v>1531.2</v>
      </c>
      <c r="M102" s="46">
        <v>765.6</v>
      </c>
      <c r="N102" s="46">
        <v>0</v>
      </c>
      <c r="O102" s="46">
        <f t="shared" si="3"/>
        <v>8073.6</v>
      </c>
      <c r="P102" s="58"/>
      <c r="Q102" s="58"/>
      <c r="R102" s="58"/>
      <c r="S102" s="58"/>
      <c r="T102" s="58"/>
      <c r="U102" s="58"/>
      <c r="V102" s="58"/>
    </row>
    <row r="103" spans="1:22" ht="15">
      <c r="A103" s="89">
        <v>3791</v>
      </c>
      <c r="B103" s="89" t="s">
        <v>267</v>
      </c>
      <c r="C103" s="46">
        <v>393</v>
      </c>
      <c r="D103" s="46">
        <v>1811</v>
      </c>
      <c r="E103" s="46">
        <v>6819.5</v>
      </c>
      <c r="F103" s="46">
        <v>0</v>
      </c>
      <c r="G103" s="46">
        <v>0</v>
      </c>
      <c r="H103" s="46">
        <v>2000</v>
      </c>
      <c r="I103" s="46">
        <v>6308</v>
      </c>
      <c r="J103" s="46">
        <v>0</v>
      </c>
      <c r="K103" s="46">
        <v>7945.68</v>
      </c>
      <c r="L103" s="46">
        <v>0</v>
      </c>
      <c r="M103" s="46">
        <v>887.56</v>
      </c>
      <c r="N103" s="46">
        <v>0</v>
      </c>
      <c r="O103" s="46">
        <f>SUM(C103:N103)</f>
        <v>26164.74</v>
      </c>
      <c r="P103" s="58"/>
      <c r="Q103" s="58"/>
      <c r="R103" s="58"/>
      <c r="S103" s="58"/>
      <c r="T103" s="58"/>
      <c r="U103" s="58"/>
      <c r="V103" s="58"/>
    </row>
    <row r="104" spans="1:22" ht="15">
      <c r="A104" s="89">
        <v>3856</v>
      </c>
      <c r="B104" s="89" t="s">
        <v>270</v>
      </c>
      <c r="C104" s="46">
        <v>105</v>
      </c>
      <c r="D104" s="46">
        <v>90</v>
      </c>
      <c r="E104" s="46">
        <v>0</v>
      </c>
      <c r="F104" s="46">
        <v>0</v>
      </c>
      <c r="G104" s="46">
        <v>75</v>
      </c>
      <c r="H104" s="46">
        <v>135</v>
      </c>
      <c r="I104" s="46">
        <v>0</v>
      </c>
      <c r="J104" s="46">
        <v>45</v>
      </c>
      <c r="K104" s="46">
        <v>15</v>
      </c>
      <c r="L104" s="46">
        <v>0</v>
      </c>
      <c r="M104" s="46">
        <v>0</v>
      </c>
      <c r="N104" s="46">
        <v>0</v>
      </c>
      <c r="O104" s="46">
        <f t="shared" si="3"/>
        <v>465</v>
      </c>
      <c r="P104" s="58"/>
      <c r="Q104" s="58"/>
      <c r="R104" s="58"/>
      <c r="S104" s="58"/>
      <c r="T104" s="58"/>
      <c r="U104" s="58"/>
      <c r="V104" s="58"/>
    </row>
    <row r="105" spans="1:22" ht="15">
      <c r="A105" s="89">
        <v>3857</v>
      </c>
      <c r="B105" s="89" t="s">
        <v>271</v>
      </c>
      <c r="C105" s="46">
        <v>0</v>
      </c>
      <c r="D105" s="46">
        <v>0</v>
      </c>
      <c r="E105" s="46">
        <v>60.51</v>
      </c>
      <c r="F105" s="46">
        <v>0</v>
      </c>
      <c r="G105" s="46">
        <v>0</v>
      </c>
      <c r="H105" s="46">
        <v>409.5</v>
      </c>
      <c r="I105" s="46">
        <v>0</v>
      </c>
      <c r="J105" s="46">
        <v>409.5</v>
      </c>
      <c r="K105" s="46">
        <v>0</v>
      </c>
      <c r="L105" s="46">
        <v>1415</v>
      </c>
      <c r="M105" s="46">
        <v>418</v>
      </c>
      <c r="N105" s="46">
        <v>1588.31</v>
      </c>
      <c r="O105" s="46">
        <f t="shared" si="3"/>
        <v>4300.82</v>
      </c>
      <c r="P105" s="58"/>
      <c r="Q105" s="58"/>
      <c r="R105" s="58"/>
      <c r="S105" s="58"/>
      <c r="T105" s="58"/>
      <c r="U105" s="58"/>
      <c r="V105" s="58"/>
    </row>
    <row r="106" spans="1:22" ht="15">
      <c r="A106" s="89">
        <v>3858</v>
      </c>
      <c r="B106" s="89" t="s">
        <v>272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3"/>
        <v>0</v>
      </c>
      <c r="P106" s="58"/>
      <c r="Q106" s="58"/>
      <c r="R106" s="58"/>
      <c r="S106" s="58"/>
      <c r="T106" s="58"/>
      <c r="U106" s="58"/>
      <c r="V106" s="58"/>
    </row>
    <row r="107" spans="1:22" ht="15">
      <c r="A107" s="89">
        <v>3921</v>
      </c>
      <c r="B107" s="89" t="s">
        <v>289</v>
      </c>
      <c r="C107" s="46">
        <v>800</v>
      </c>
      <c r="D107" s="46">
        <v>2625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3"/>
        <v>3425</v>
      </c>
      <c r="P107" s="58"/>
      <c r="Q107" s="58"/>
      <c r="R107" s="58"/>
      <c r="S107" s="58"/>
      <c r="T107" s="58"/>
      <c r="U107" s="58"/>
      <c r="V107" s="58"/>
    </row>
    <row r="108" spans="1:22" ht="15">
      <c r="A108" s="89">
        <v>3992</v>
      </c>
      <c r="B108" s="89" t="s">
        <v>290</v>
      </c>
      <c r="C108" s="46">
        <v>1000</v>
      </c>
      <c r="D108" s="46">
        <v>0</v>
      </c>
      <c r="E108" s="46">
        <v>0</v>
      </c>
      <c r="F108" s="46">
        <v>0</v>
      </c>
      <c r="G108" s="46">
        <v>0</v>
      </c>
      <c r="H108" s="46">
        <v>1200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3"/>
        <v>2200</v>
      </c>
      <c r="P108" s="58"/>
      <c r="Q108" s="58"/>
      <c r="R108" s="58"/>
      <c r="S108" s="58"/>
      <c r="T108" s="58"/>
      <c r="U108" s="58"/>
      <c r="V108" s="58"/>
    </row>
    <row r="109" spans="1:22" ht="15">
      <c r="A109" s="89">
        <v>5110</v>
      </c>
      <c r="B109" s="89" t="s">
        <v>291</v>
      </c>
      <c r="C109" s="46">
        <v>26970</v>
      </c>
      <c r="D109" s="46">
        <v>26970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3"/>
        <v>53940</v>
      </c>
      <c r="P109" s="58"/>
      <c r="Q109" s="58"/>
      <c r="R109" s="58"/>
      <c r="S109" s="58"/>
      <c r="T109" s="58"/>
      <c r="U109" s="58"/>
      <c r="V109" s="58"/>
    </row>
    <row r="110" spans="1:22" ht="15">
      <c r="A110" s="89">
        <v>5321</v>
      </c>
      <c r="B110" s="89" t="s">
        <v>292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3"/>
        <v>0</v>
      </c>
      <c r="P110" s="58"/>
      <c r="Q110" s="58"/>
      <c r="R110" s="58"/>
      <c r="S110" s="58"/>
      <c r="T110" s="58"/>
      <c r="U110" s="58"/>
      <c r="V110" s="58"/>
    </row>
    <row r="111" spans="1:22" ht="25.5">
      <c r="A111" s="89">
        <v>5651</v>
      </c>
      <c r="B111" s="63" t="s">
        <v>275</v>
      </c>
      <c r="C111" s="46">
        <v>0</v>
      </c>
      <c r="D111" s="46">
        <v>0</v>
      </c>
      <c r="E111" s="46">
        <v>14999.97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3"/>
        <v>14999.97</v>
      </c>
      <c r="P111" s="58"/>
      <c r="Q111" s="58"/>
      <c r="R111" s="58"/>
      <c r="S111" s="58"/>
      <c r="T111" s="58"/>
      <c r="U111" s="58"/>
      <c r="V111" s="58"/>
    </row>
    <row r="112" spans="1:22" ht="15">
      <c r="A112" s="89">
        <v>5671</v>
      </c>
      <c r="B112" s="89" t="s">
        <v>294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15467</v>
      </c>
      <c r="K112" s="46">
        <v>8499</v>
      </c>
      <c r="L112" s="46">
        <v>10099.99</v>
      </c>
      <c r="M112" s="46">
        <v>0</v>
      </c>
      <c r="N112" s="46">
        <v>0</v>
      </c>
      <c r="O112" s="46">
        <f t="shared" si="3"/>
        <v>34065.99</v>
      </c>
      <c r="P112" s="58"/>
      <c r="Q112" s="58"/>
      <c r="R112" s="58"/>
      <c r="S112" s="58"/>
      <c r="T112" s="58"/>
      <c r="U112" s="58"/>
      <c r="V112" s="58"/>
    </row>
    <row r="113" spans="1:22" ht="15">
      <c r="A113" s="89">
        <v>5771</v>
      </c>
      <c r="B113" s="64" t="s">
        <v>399</v>
      </c>
      <c r="C113" s="46">
        <v>180000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750400</v>
      </c>
      <c r="L113" s="46">
        <v>0</v>
      </c>
      <c r="M113" s="46">
        <v>0</v>
      </c>
      <c r="N113" s="46">
        <v>0</v>
      </c>
      <c r="O113" s="46">
        <f t="shared" si="3"/>
        <v>930400</v>
      </c>
      <c r="P113" s="58"/>
      <c r="Q113" s="58"/>
      <c r="R113" s="58"/>
      <c r="S113" s="58"/>
      <c r="T113" s="58"/>
      <c r="U113" s="58"/>
      <c r="V113" s="58"/>
    </row>
    <row r="114" spans="1:22" ht="38.25">
      <c r="A114" s="89" t="s">
        <v>296</v>
      </c>
      <c r="B114" s="89" t="s">
        <v>36</v>
      </c>
      <c r="C114" s="44">
        <f aca="true" t="shared" si="4" ref="C114:O114">SUM(C63:C113)</f>
        <v>850281.5099999999</v>
      </c>
      <c r="D114" s="44">
        <f t="shared" si="4"/>
        <v>683206.0399999999</v>
      </c>
      <c r="E114" s="44">
        <f t="shared" si="4"/>
        <v>893880.65</v>
      </c>
      <c r="F114" s="44">
        <f t="shared" si="4"/>
        <v>750041.7400000001</v>
      </c>
      <c r="G114" s="44">
        <f t="shared" si="4"/>
        <v>784674.43</v>
      </c>
      <c r="H114" s="44">
        <f t="shared" si="4"/>
        <v>711590.37</v>
      </c>
      <c r="I114" s="44">
        <f t="shared" si="4"/>
        <v>707682.26</v>
      </c>
      <c r="J114" s="44">
        <f t="shared" si="4"/>
        <v>836908.6299999999</v>
      </c>
      <c r="K114" s="44">
        <f t="shared" si="4"/>
        <v>1570222.21</v>
      </c>
      <c r="L114" s="44">
        <f t="shared" si="4"/>
        <v>705775.4</v>
      </c>
      <c r="M114" s="44">
        <f t="shared" si="4"/>
        <v>814450.7800000003</v>
      </c>
      <c r="N114" s="44">
        <f t="shared" si="4"/>
        <v>710339.35</v>
      </c>
      <c r="O114" s="44">
        <f t="shared" si="4"/>
        <v>10019053.370000005</v>
      </c>
      <c r="P114" s="58"/>
      <c r="Q114" s="58"/>
      <c r="R114" s="58"/>
      <c r="S114" s="58"/>
      <c r="T114" s="58"/>
      <c r="U114" s="58"/>
      <c r="V114" s="58"/>
    </row>
    <row r="115" spans="1:22" ht="15">
      <c r="A115" s="88"/>
      <c r="C115" s="46"/>
      <c r="D115" s="46"/>
      <c r="E115" s="46"/>
      <c r="G115" s="46"/>
      <c r="J115" s="46"/>
      <c r="K115" s="46"/>
      <c r="L115" s="46"/>
      <c r="M115" s="46"/>
      <c r="N115" s="46"/>
      <c r="O115" s="46"/>
      <c r="P115" s="58"/>
      <c r="Q115" s="58"/>
      <c r="R115" s="58"/>
      <c r="S115" s="58"/>
      <c r="T115" s="58"/>
      <c r="U115" s="58"/>
      <c r="V115" s="58"/>
    </row>
    <row r="116" spans="1:22" ht="15">
      <c r="A116" s="40">
        <v>300</v>
      </c>
      <c r="B116" s="40" t="s">
        <v>45</v>
      </c>
      <c r="C116" s="47"/>
      <c r="D116" s="47"/>
      <c r="E116" s="47"/>
      <c r="F116" s="88"/>
      <c r="G116" s="88"/>
      <c r="H116" s="88"/>
      <c r="I116" s="88"/>
      <c r="J116" s="46"/>
      <c r="K116" s="46"/>
      <c r="L116" s="46"/>
      <c r="M116" s="46"/>
      <c r="N116" s="46"/>
      <c r="O116" s="46"/>
      <c r="P116" s="58"/>
      <c r="Q116" s="58"/>
      <c r="R116" s="58"/>
      <c r="S116" s="58"/>
      <c r="T116" s="58"/>
      <c r="U116" s="58"/>
      <c r="V116" s="58"/>
    </row>
    <row r="117" spans="1:23" ht="15">
      <c r="A117" s="89">
        <v>1131</v>
      </c>
      <c r="B117" s="89" t="s">
        <v>210</v>
      </c>
      <c r="C117" s="46">
        <v>45676.2</v>
      </c>
      <c r="D117" s="46">
        <v>49805.34</v>
      </c>
      <c r="E117" s="46">
        <v>72866.66</v>
      </c>
      <c r="F117" s="46">
        <v>52725.82</v>
      </c>
      <c r="G117" s="46">
        <v>68729</v>
      </c>
      <c r="H117" s="46">
        <v>57742.22</v>
      </c>
      <c r="I117" s="46">
        <v>57993.04</v>
      </c>
      <c r="J117" s="46">
        <v>67474.9</v>
      </c>
      <c r="K117" s="46">
        <v>52976.64</v>
      </c>
      <c r="L117" s="46">
        <v>52976.64</v>
      </c>
      <c r="M117" s="46">
        <v>66220.8</v>
      </c>
      <c r="N117" s="46">
        <v>52976.64</v>
      </c>
      <c r="O117" s="46">
        <f>SUM(C117:N117)</f>
        <v>698163.9</v>
      </c>
      <c r="P117" s="58"/>
      <c r="Q117" s="58"/>
      <c r="R117" s="58"/>
      <c r="S117" s="58"/>
      <c r="T117" s="58"/>
      <c r="U117" s="58"/>
      <c r="V117" s="58"/>
      <c r="W117" s="58"/>
    </row>
    <row r="118" spans="1:23" ht="15">
      <c r="A118" s="89">
        <v>1322</v>
      </c>
      <c r="B118" s="89" t="s">
        <v>213</v>
      </c>
      <c r="C118" s="46">
        <v>1293.79</v>
      </c>
      <c r="D118" s="46">
        <v>1338.61</v>
      </c>
      <c r="E118" s="46">
        <v>1746.73</v>
      </c>
      <c r="F118" s="46">
        <v>1834.68</v>
      </c>
      <c r="G118" s="46">
        <v>1873.27</v>
      </c>
      <c r="H118" s="46">
        <v>1634.84</v>
      </c>
      <c r="I118" s="46">
        <v>1305.65</v>
      </c>
      <c r="J118" s="46">
        <v>1942.18</v>
      </c>
      <c r="K118" s="46">
        <v>1144.4</v>
      </c>
      <c r="L118" s="46">
        <v>1173.83</v>
      </c>
      <c r="M118" s="46">
        <v>1819.48</v>
      </c>
      <c r="N118" s="46">
        <v>974.88</v>
      </c>
      <c r="O118" s="46">
        <f aca="true" t="shared" si="5" ref="O118:O148">SUM(C118:N118)</f>
        <v>18082.34</v>
      </c>
      <c r="P118" s="58"/>
      <c r="Q118" s="58"/>
      <c r="R118" s="58"/>
      <c r="S118" s="58"/>
      <c r="T118" s="58"/>
      <c r="U118" s="58"/>
      <c r="V118" s="58"/>
      <c r="W118" s="58"/>
    </row>
    <row r="119" spans="1:22" ht="15">
      <c r="A119" s="89">
        <v>1323</v>
      </c>
      <c r="B119" s="89" t="s">
        <v>214</v>
      </c>
      <c r="C119" s="46">
        <v>6650.33</v>
      </c>
      <c r="D119" s="46">
        <v>6635.02</v>
      </c>
      <c r="E119" s="46">
        <v>8346.07</v>
      </c>
      <c r="F119" s="46">
        <v>7464.42</v>
      </c>
      <c r="G119" s="46">
        <v>8443.61</v>
      </c>
      <c r="H119" s="46">
        <v>7626.49</v>
      </c>
      <c r="I119" s="46">
        <v>7626.49</v>
      </c>
      <c r="J119" s="46">
        <v>8708.49</v>
      </c>
      <c r="K119" s="46">
        <v>6966.79</v>
      </c>
      <c r="L119" s="46">
        <v>6966.79</v>
      </c>
      <c r="M119" s="46">
        <v>8708.49</v>
      </c>
      <c r="N119" s="46">
        <v>5825.91</v>
      </c>
      <c r="O119" s="46">
        <f t="shared" si="5"/>
        <v>89968.9</v>
      </c>
      <c r="P119" s="58"/>
      <c r="Q119" s="58"/>
      <c r="R119" s="58"/>
      <c r="S119" s="58"/>
      <c r="T119" s="58"/>
      <c r="U119" s="58"/>
      <c r="V119" s="58"/>
    </row>
    <row r="120" spans="1:22" ht="15">
      <c r="A120" s="89">
        <v>1324</v>
      </c>
      <c r="B120" s="89" t="s">
        <v>215</v>
      </c>
      <c r="C120" s="46">
        <v>0</v>
      </c>
      <c r="D120" s="46">
        <v>0</v>
      </c>
      <c r="E120" s="46">
        <v>0</v>
      </c>
      <c r="F120" s="46">
        <v>0</v>
      </c>
      <c r="G120" s="46">
        <v>1554.98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5"/>
        <v>1554.98</v>
      </c>
      <c r="P120" s="58"/>
      <c r="Q120" s="58"/>
      <c r="R120" s="58"/>
      <c r="S120" s="58"/>
      <c r="T120" s="58"/>
      <c r="U120" s="58"/>
      <c r="V120" s="58"/>
    </row>
    <row r="121" spans="1:22" ht="15">
      <c r="A121" s="89">
        <v>1325</v>
      </c>
      <c r="B121" s="89" t="s">
        <v>216</v>
      </c>
      <c r="C121" s="46">
        <v>2027.47</v>
      </c>
      <c r="D121" s="46">
        <v>1831.27</v>
      </c>
      <c r="E121" s="46">
        <v>2134.26</v>
      </c>
      <c r="F121" s="46">
        <v>1908.8</v>
      </c>
      <c r="G121" s="46">
        <v>1765.27</v>
      </c>
      <c r="H121" s="46">
        <v>2104.91</v>
      </c>
      <c r="I121" s="46">
        <v>2104.91</v>
      </c>
      <c r="J121" s="46">
        <v>1922.83</v>
      </c>
      <c r="K121" s="46">
        <v>1922.84</v>
      </c>
      <c r="L121" s="46">
        <v>1922.84</v>
      </c>
      <c r="M121" s="46">
        <v>2403.54</v>
      </c>
      <c r="N121" s="46">
        <v>1922.84</v>
      </c>
      <c r="O121" s="46">
        <f t="shared" si="5"/>
        <v>23971.78</v>
      </c>
      <c r="P121" s="58"/>
      <c r="Q121" s="58"/>
      <c r="R121" s="58"/>
      <c r="S121" s="58"/>
      <c r="T121" s="58"/>
      <c r="U121" s="58"/>
      <c r="V121" s="58"/>
    </row>
    <row r="122" spans="1:22" ht="25.5">
      <c r="A122" s="89">
        <v>1332</v>
      </c>
      <c r="B122" s="89" t="s">
        <v>217</v>
      </c>
      <c r="C122" s="46">
        <v>791.45</v>
      </c>
      <c r="D122" s="46">
        <v>0</v>
      </c>
      <c r="E122" s="46">
        <v>0</v>
      </c>
      <c r="F122" s="46">
        <v>0</v>
      </c>
      <c r="G122" s="46">
        <v>107.5</v>
      </c>
      <c r="H122" s="46">
        <v>2413.86</v>
      </c>
      <c r="I122" s="46">
        <v>0</v>
      </c>
      <c r="J122" s="46">
        <v>0</v>
      </c>
      <c r="K122" s="46">
        <v>207.42</v>
      </c>
      <c r="L122" s="46">
        <v>3288.21</v>
      </c>
      <c r="M122" s="46">
        <v>1376.27</v>
      </c>
      <c r="N122" s="46">
        <v>0</v>
      </c>
      <c r="O122" s="46">
        <f t="shared" si="5"/>
        <v>8184.710000000001</v>
      </c>
      <c r="P122" s="58"/>
      <c r="Q122" s="58"/>
      <c r="R122" s="58"/>
      <c r="S122" s="58"/>
      <c r="T122" s="58"/>
      <c r="U122" s="58"/>
      <c r="V122" s="58"/>
    </row>
    <row r="123" spans="1:22" ht="15">
      <c r="A123" s="89">
        <v>1335</v>
      </c>
      <c r="B123" s="89" t="s">
        <v>220</v>
      </c>
      <c r="C123" s="46">
        <v>645.75</v>
      </c>
      <c r="D123" s="46">
        <v>0</v>
      </c>
      <c r="E123" s="46">
        <v>0</v>
      </c>
      <c r="F123" s="46">
        <v>0</v>
      </c>
      <c r="G123" s="46">
        <v>0</v>
      </c>
      <c r="H123" s="46">
        <v>1108.02</v>
      </c>
      <c r="I123" s="46">
        <v>0</v>
      </c>
      <c r="J123" s="46">
        <v>429.98</v>
      </c>
      <c r="K123" s="46">
        <v>1538</v>
      </c>
      <c r="L123" s="46">
        <v>2256.99</v>
      </c>
      <c r="M123" s="46">
        <v>11975.79</v>
      </c>
      <c r="N123" s="46">
        <v>0</v>
      </c>
      <c r="O123" s="46">
        <f t="shared" si="5"/>
        <v>17954.53</v>
      </c>
      <c r="P123" s="58"/>
      <c r="Q123" s="58"/>
      <c r="R123" s="58"/>
      <c r="S123" s="58"/>
      <c r="T123" s="58"/>
      <c r="U123" s="58"/>
      <c r="V123" s="58"/>
    </row>
    <row r="124" spans="1:22" ht="15">
      <c r="A124" s="89">
        <v>1336</v>
      </c>
      <c r="B124" s="89" t="s">
        <v>218</v>
      </c>
      <c r="C124" s="46">
        <v>4509.86</v>
      </c>
      <c r="D124" s="46">
        <v>1055.25</v>
      </c>
      <c r="E124" s="46">
        <v>1967.98</v>
      </c>
      <c r="F124" s="46">
        <v>9081.71</v>
      </c>
      <c r="G124" s="46">
        <v>4735.38</v>
      </c>
      <c r="H124" s="46">
        <v>0</v>
      </c>
      <c r="I124" s="46">
        <v>2767.4</v>
      </c>
      <c r="J124" s="46">
        <v>0</v>
      </c>
      <c r="K124" s="46">
        <v>1108.02</v>
      </c>
      <c r="L124" s="46">
        <v>0</v>
      </c>
      <c r="M124" s="46">
        <v>4171.42</v>
      </c>
      <c r="N124" s="46">
        <v>6078.86</v>
      </c>
      <c r="O124" s="46">
        <f t="shared" si="5"/>
        <v>35475.880000000005</v>
      </c>
      <c r="P124" s="58"/>
      <c r="Q124" s="58"/>
      <c r="R124" s="58"/>
      <c r="S124" s="58"/>
      <c r="T124" s="58"/>
      <c r="U124" s="58"/>
      <c r="V124" s="58"/>
    </row>
    <row r="125" spans="1:22" ht="15">
      <c r="A125" s="89">
        <v>1337</v>
      </c>
      <c r="B125" s="89" t="s">
        <v>219</v>
      </c>
      <c r="C125" s="46">
        <v>0</v>
      </c>
      <c r="D125" s="46">
        <v>0</v>
      </c>
      <c r="E125" s="46">
        <v>15892.99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5"/>
        <v>15892.99</v>
      </c>
      <c r="P125" s="58"/>
      <c r="Q125" s="58"/>
      <c r="R125" s="58"/>
      <c r="S125" s="58"/>
      <c r="T125" s="58"/>
      <c r="U125" s="58"/>
      <c r="V125" s="58"/>
    </row>
    <row r="126" spans="1:22" ht="15">
      <c r="A126" s="89">
        <v>1411</v>
      </c>
      <c r="B126" s="89" t="s">
        <v>221</v>
      </c>
      <c r="C126" s="46">
        <v>7334.21</v>
      </c>
      <c r="D126" s="46">
        <v>7384.73</v>
      </c>
      <c r="E126" s="46">
        <v>9502.95</v>
      </c>
      <c r="F126" s="46">
        <v>9596.11</v>
      </c>
      <c r="G126" s="46">
        <v>9171.27</v>
      </c>
      <c r="H126" s="46">
        <v>10587.85</v>
      </c>
      <c r="I126" s="46">
        <v>8482.26</v>
      </c>
      <c r="J126" s="46">
        <v>7530.92</v>
      </c>
      <c r="K126" s="46">
        <v>6940.81</v>
      </c>
      <c r="L126" s="46">
        <v>7172.15</v>
      </c>
      <c r="M126" s="46">
        <v>8065.5</v>
      </c>
      <c r="N126" s="46">
        <v>8379.14</v>
      </c>
      <c r="O126" s="46">
        <f t="shared" si="5"/>
        <v>100147.9</v>
      </c>
      <c r="P126" s="58"/>
      <c r="Q126" s="58"/>
      <c r="R126" s="58"/>
      <c r="S126" s="58"/>
      <c r="T126" s="58"/>
      <c r="U126" s="58"/>
      <c r="V126" s="58"/>
    </row>
    <row r="127" spans="1:22" ht="15">
      <c r="A127" s="89">
        <v>1421</v>
      </c>
      <c r="B127" s="89" t="s">
        <v>222</v>
      </c>
      <c r="C127" s="46">
        <v>0</v>
      </c>
      <c r="D127" s="46">
        <v>7096.39</v>
      </c>
      <c r="E127" s="46">
        <v>0</v>
      </c>
      <c r="F127" s="46">
        <v>8622.44</v>
      </c>
      <c r="G127" s="46">
        <v>0</v>
      </c>
      <c r="H127" s="46">
        <v>13328.4</v>
      </c>
      <c r="I127" s="46">
        <v>0</v>
      </c>
      <c r="J127" s="46">
        <v>6832.21</v>
      </c>
      <c r="K127" s="46">
        <v>0</v>
      </c>
      <c r="L127" s="46">
        <v>7551.34</v>
      </c>
      <c r="M127" s="46">
        <v>0</v>
      </c>
      <c r="N127" s="46">
        <v>6504.95</v>
      </c>
      <c r="O127" s="46">
        <f t="shared" si="5"/>
        <v>49935.729999999996</v>
      </c>
      <c r="P127" s="58"/>
      <c r="Q127" s="58"/>
      <c r="R127" s="58"/>
      <c r="S127" s="58"/>
      <c r="T127" s="58"/>
      <c r="U127" s="58"/>
      <c r="V127" s="58"/>
    </row>
    <row r="128" spans="1:22" ht="15">
      <c r="A128" s="89">
        <v>1431</v>
      </c>
      <c r="B128" s="89" t="s">
        <v>223</v>
      </c>
      <c r="C128" s="46">
        <v>0</v>
      </c>
      <c r="D128" s="46">
        <v>7153.21</v>
      </c>
      <c r="E128" s="46">
        <v>0</v>
      </c>
      <c r="F128" s="46">
        <v>8881.13</v>
      </c>
      <c r="G128" s="46">
        <v>0</v>
      </c>
      <c r="H128" s="46">
        <v>13728.27</v>
      </c>
      <c r="I128" s="46">
        <v>0</v>
      </c>
      <c r="J128" s="46">
        <v>7037.2</v>
      </c>
      <c r="K128" s="46">
        <v>0</v>
      </c>
      <c r="L128" s="46">
        <v>7777.87</v>
      </c>
      <c r="M128" s="46">
        <v>0</v>
      </c>
      <c r="N128" s="46">
        <v>6700.1</v>
      </c>
      <c r="O128" s="46">
        <f t="shared" si="5"/>
        <v>51277.78</v>
      </c>
      <c r="P128" s="58"/>
      <c r="Q128" s="58"/>
      <c r="R128" s="58"/>
      <c r="S128" s="58"/>
      <c r="T128" s="58"/>
      <c r="U128" s="58"/>
      <c r="V128" s="58"/>
    </row>
    <row r="129" spans="1:22" ht="15">
      <c r="A129" s="89">
        <v>1543</v>
      </c>
      <c r="B129" s="89" t="s">
        <v>224</v>
      </c>
      <c r="C129" s="46">
        <v>101.55</v>
      </c>
      <c r="D129" s="46">
        <v>101.55</v>
      </c>
      <c r="E129" s="46">
        <v>101.55</v>
      </c>
      <c r="F129" s="46">
        <v>101.55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5"/>
        <v>406.2</v>
      </c>
      <c r="P129" s="58"/>
      <c r="Q129" s="58"/>
      <c r="R129" s="58"/>
      <c r="S129" s="58"/>
      <c r="T129" s="58"/>
      <c r="U129" s="58"/>
      <c r="V129" s="58"/>
    </row>
    <row r="130" spans="1:22" ht="15">
      <c r="A130" s="89">
        <v>1545</v>
      </c>
      <c r="B130" s="89" t="s">
        <v>225</v>
      </c>
      <c r="C130" s="46">
        <v>5832</v>
      </c>
      <c r="D130" s="46">
        <v>5832</v>
      </c>
      <c r="E130" s="46">
        <v>5832</v>
      </c>
      <c r="F130" s="46">
        <v>5832</v>
      </c>
      <c r="G130" s="46">
        <v>5832</v>
      </c>
      <c r="H130" s="46">
        <v>5832</v>
      </c>
      <c r="I130" s="46">
        <v>6804</v>
      </c>
      <c r="J130" s="46">
        <v>5832</v>
      </c>
      <c r="K130" s="46">
        <v>11664</v>
      </c>
      <c r="L130" s="46">
        <v>5832</v>
      </c>
      <c r="M130" s="46">
        <v>5832</v>
      </c>
      <c r="N130" s="46">
        <v>7422</v>
      </c>
      <c r="O130" s="46">
        <f t="shared" si="5"/>
        <v>78378</v>
      </c>
      <c r="P130" s="58"/>
      <c r="Q130" s="58"/>
      <c r="R130" s="58"/>
      <c r="S130" s="58"/>
      <c r="T130" s="58"/>
      <c r="U130" s="58"/>
      <c r="V130" s="58"/>
    </row>
    <row r="131" spans="1:22" ht="15">
      <c r="A131" s="89">
        <v>1547</v>
      </c>
      <c r="B131" s="89" t="s">
        <v>226</v>
      </c>
      <c r="C131" s="46">
        <v>5872.67</v>
      </c>
      <c r="D131" s="46">
        <v>614.25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5"/>
        <v>6486.92</v>
      </c>
      <c r="P131" s="58"/>
      <c r="Q131" s="58"/>
      <c r="R131" s="58"/>
      <c r="S131" s="58"/>
      <c r="T131" s="58"/>
      <c r="U131" s="58"/>
      <c r="V131" s="58"/>
    </row>
    <row r="132" spans="1:22" ht="15">
      <c r="A132" s="89">
        <v>1548</v>
      </c>
      <c r="B132" s="89" t="s">
        <v>227</v>
      </c>
      <c r="C132" s="46">
        <v>0</v>
      </c>
      <c r="D132" s="46">
        <v>0</v>
      </c>
      <c r="E132" s="46">
        <v>0</v>
      </c>
      <c r="F132" s="46">
        <v>0</v>
      </c>
      <c r="G132" s="46">
        <v>6811.29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5"/>
        <v>6811.29</v>
      </c>
      <c r="P132" s="58"/>
      <c r="Q132" s="58"/>
      <c r="R132" s="58"/>
      <c r="S132" s="58"/>
      <c r="T132" s="58"/>
      <c r="U132" s="58"/>
      <c r="V132" s="58"/>
    </row>
    <row r="133" spans="1:22" ht="15">
      <c r="A133" s="89">
        <v>1592</v>
      </c>
      <c r="B133" s="89" t="s">
        <v>228</v>
      </c>
      <c r="C133" s="46">
        <v>4567.68</v>
      </c>
      <c r="D133" s="46">
        <v>5045.44</v>
      </c>
      <c r="E133" s="46">
        <v>6559.04</v>
      </c>
      <c r="F133" s="46">
        <v>5297.68</v>
      </c>
      <c r="G133" s="46">
        <v>6872.92</v>
      </c>
      <c r="H133" s="46">
        <v>5799.32</v>
      </c>
      <c r="I133" s="46">
        <v>5799.32</v>
      </c>
      <c r="J133" s="46">
        <v>6747.51</v>
      </c>
      <c r="K133" s="46">
        <v>5297.68</v>
      </c>
      <c r="L133" s="46">
        <v>5297.68</v>
      </c>
      <c r="M133" s="46">
        <v>6622.1</v>
      </c>
      <c r="N133" s="46">
        <v>5297.68</v>
      </c>
      <c r="O133" s="46">
        <f t="shared" si="5"/>
        <v>69204.05</v>
      </c>
      <c r="P133" s="58"/>
      <c r="Q133" s="58"/>
      <c r="R133" s="58"/>
      <c r="S133" s="58"/>
      <c r="T133" s="58"/>
      <c r="U133" s="58"/>
      <c r="V133" s="58"/>
    </row>
    <row r="134" spans="1:22" ht="15">
      <c r="A134" s="89">
        <v>1593</v>
      </c>
      <c r="B134" s="89" t="s">
        <v>229</v>
      </c>
      <c r="C134" s="46">
        <v>4567.68</v>
      </c>
      <c r="D134" s="46">
        <v>5045.44</v>
      </c>
      <c r="E134" s="46">
        <v>6559.04</v>
      </c>
      <c r="F134" s="46">
        <v>5297.68</v>
      </c>
      <c r="G134" s="46">
        <v>6872.92</v>
      </c>
      <c r="H134" s="46">
        <v>5799.32</v>
      </c>
      <c r="I134" s="46">
        <v>5799.32</v>
      </c>
      <c r="J134" s="46">
        <v>6747.51</v>
      </c>
      <c r="K134" s="46">
        <v>5297.68</v>
      </c>
      <c r="L134" s="46">
        <v>5297.68</v>
      </c>
      <c r="M134" s="46">
        <v>6622.1</v>
      </c>
      <c r="N134" s="46">
        <v>5297.68</v>
      </c>
      <c r="O134" s="46">
        <f t="shared" si="5"/>
        <v>69204.05</v>
      </c>
      <c r="P134" s="58"/>
      <c r="Q134" s="58"/>
      <c r="R134" s="58"/>
      <c r="S134" s="58"/>
      <c r="T134" s="58"/>
      <c r="U134" s="58"/>
      <c r="V134" s="58"/>
    </row>
    <row r="135" spans="1:22" ht="15">
      <c r="A135" s="89">
        <v>1612</v>
      </c>
      <c r="B135" s="89" t="s">
        <v>230</v>
      </c>
      <c r="C135" s="46">
        <v>1096.23</v>
      </c>
      <c r="D135" s="46">
        <v>1197.92</v>
      </c>
      <c r="E135" s="46">
        <v>1720</v>
      </c>
      <c r="F135" s="46">
        <v>1266.42</v>
      </c>
      <c r="G135" s="46">
        <v>1649.5</v>
      </c>
      <c r="H135" s="46">
        <v>1386.82</v>
      </c>
      <c r="I135" s="46">
        <v>1391.83</v>
      </c>
      <c r="J135" s="46">
        <v>1619.4</v>
      </c>
      <c r="K135" s="46">
        <v>1907.16</v>
      </c>
      <c r="L135" s="46">
        <v>1271.44</v>
      </c>
      <c r="M135" s="46">
        <v>3973.25</v>
      </c>
      <c r="N135" s="46">
        <v>6357.2</v>
      </c>
      <c r="O135" s="46">
        <f t="shared" si="5"/>
        <v>24837.170000000002</v>
      </c>
      <c r="P135" s="58"/>
      <c r="Q135" s="58"/>
      <c r="R135" s="58"/>
      <c r="S135" s="58"/>
      <c r="T135" s="58"/>
      <c r="U135" s="58"/>
      <c r="V135" s="58"/>
    </row>
    <row r="136" spans="1:22" ht="15">
      <c r="A136" s="89">
        <v>2111</v>
      </c>
      <c r="B136" s="89" t="s">
        <v>231</v>
      </c>
      <c r="C136" s="46">
        <v>0</v>
      </c>
      <c r="D136" s="46">
        <v>442.26</v>
      </c>
      <c r="E136" s="46">
        <v>0</v>
      </c>
      <c r="F136" s="46">
        <v>888.33</v>
      </c>
      <c r="G136" s="46">
        <v>0</v>
      </c>
      <c r="H136" s="46">
        <v>7624.46</v>
      </c>
      <c r="I136" s="46">
        <v>0</v>
      </c>
      <c r="J136" s="46">
        <v>84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5"/>
        <v>9039.05</v>
      </c>
      <c r="P136" s="58"/>
      <c r="Q136" s="58"/>
      <c r="R136" s="58"/>
      <c r="S136" s="58"/>
      <c r="T136" s="58"/>
      <c r="U136" s="58"/>
      <c r="V136" s="58"/>
    </row>
    <row r="137" spans="1:22" ht="15">
      <c r="A137" s="89">
        <v>2911</v>
      </c>
      <c r="B137" s="89" t="s">
        <v>243</v>
      </c>
      <c r="C137" s="78">
        <v>228.01</v>
      </c>
      <c r="D137" s="78">
        <v>449.84</v>
      </c>
      <c r="E137" s="78">
        <v>374.95</v>
      </c>
      <c r="F137" s="78">
        <v>269.69</v>
      </c>
      <c r="G137" s="78">
        <v>0</v>
      </c>
      <c r="H137" s="78">
        <v>0</v>
      </c>
      <c r="I137" s="78">
        <v>1974</v>
      </c>
      <c r="J137" s="78">
        <v>121.08</v>
      </c>
      <c r="K137" s="78">
        <v>0</v>
      </c>
      <c r="L137" s="78">
        <v>0</v>
      </c>
      <c r="M137" s="78">
        <v>0</v>
      </c>
      <c r="N137" s="78">
        <v>0</v>
      </c>
      <c r="O137" s="78">
        <f t="shared" si="5"/>
        <v>3417.5699999999997</v>
      </c>
      <c r="P137" s="58"/>
      <c r="Q137" s="58"/>
      <c r="R137" s="58"/>
      <c r="S137" s="58"/>
      <c r="T137" s="58"/>
      <c r="U137" s="58"/>
      <c r="V137" s="58"/>
    </row>
    <row r="138" spans="1:22" ht="15">
      <c r="A138" s="89">
        <v>3142</v>
      </c>
      <c r="B138" s="89" t="s">
        <v>244</v>
      </c>
      <c r="C138" s="78">
        <v>899</v>
      </c>
      <c r="D138" s="78">
        <v>899</v>
      </c>
      <c r="E138" s="78">
        <v>899</v>
      </c>
      <c r="F138" s="78">
        <v>899</v>
      </c>
      <c r="G138" s="78">
        <v>899</v>
      </c>
      <c r="H138" s="78">
        <v>899</v>
      </c>
      <c r="I138" s="78">
        <v>899</v>
      </c>
      <c r="J138" s="78">
        <v>899</v>
      </c>
      <c r="K138" s="78">
        <v>899</v>
      </c>
      <c r="L138" s="78">
        <v>899</v>
      </c>
      <c r="M138" s="78">
        <v>899</v>
      </c>
      <c r="N138" s="78">
        <v>899</v>
      </c>
      <c r="O138" s="78">
        <f t="shared" si="5"/>
        <v>10788</v>
      </c>
      <c r="P138" s="58"/>
      <c r="Q138" s="58"/>
      <c r="R138" s="58"/>
      <c r="S138" s="58"/>
      <c r="T138" s="58"/>
      <c r="U138" s="58"/>
      <c r="V138" s="58"/>
    </row>
    <row r="139" spans="1:22" ht="15">
      <c r="A139" s="89">
        <v>3272</v>
      </c>
      <c r="B139" s="89" t="s">
        <v>300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5000</v>
      </c>
      <c r="N139" s="78">
        <v>0</v>
      </c>
      <c r="O139" s="78">
        <f t="shared" si="5"/>
        <v>5000</v>
      </c>
      <c r="P139" s="58"/>
      <c r="Q139" s="58"/>
      <c r="R139" s="58"/>
      <c r="S139" s="58"/>
      <c r="T139" s="58"/>
      <c r="U139" s="58"/>
      <c r="V139" s="58"/>
    </row>
    <row r="140" spans="1:22" ht="15">
      <c r="A140" s="89">
        <v>3341</v>
      </c>
      <c r="B140" s="89" t="s">
        <v>252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600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f t="shared" si="5"/>
        <v>600</v>
      </c>
      <c r="P140" s="58"/>
      <c r="Q140" s="58"/>
      <c r="R140" s="58"/>
      <c r="S140" s="58"/>
      <c r="T140" s="58"/>
      <c r="U140" s="58"/>
      <c r="V140" s="58"/>
    </row>
    <row r="141" spans="1:22" ht="25.5">
      <c r="A141" s="89">
        <v>3511</v>
      </c>
      <c r="B141" s="63" t="s">
        <v>261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f t="shared" si="5"/>
        <v>0</v>
      </c>
      <c r="P141" s="58"/>
      <c r="Q141" s="58"/>
      <c r="R141" s="58"/>
      <c r="S141" s="58"/>
      <c r="T141" s="58"/>
      <c r="U141" s="58"/>
      <c r="V141" s="58"/>
    </row>
    <row r="142" spans="1:22" ht="15">
      <c r="A142" s="89">
        <v>3534</v>
      </c>
      <c r="B142" s="89" t="s">
        <v>265</v>
      </c>
      <c r="C142" s="78">
        <v>0</v>
      </c>
      <c r="D142" s="78">
        <v>0</v>
      </c>
      <c r="E142" s="78">
        <v>464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f t="shared" si="5"/>
        <v>464</v>
      </c>
      <c r="P142" s="58"/>
      <c r="Q142" s="58"/>
      <c r="R142" s="58"/>
      <c r="S142" s="58"/>
      <c r="T142" s="58"/>
      <c r="U142" s="58"/>
      <c r="V142" s="58"/>
    </row>
    <row r="143" spans="1:22" ht="15">
      <c r="A143" s="89">
        <v>3582</v>
      </c>
      <c r="B143" s="89" t="s">
        <v>266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295</v>
      </c>
      <c r="N143" s="78">
        <v>0</v>
      </c>
      <c r="O143" s="78">
        <f t="shared" si="5"/>
        <v>295</v>
      </c>
      <c r="P143" s="58"/>
      <c r="Q143" s="58"/>
      <c r="R143" s="58"/>
      <c r="S143" s="58"/>
      <c r="T143" s="58"/>
      <c r="U143" s="58"/>
      <c r="V143" s="58"/>
    </row>
    <row r="144" spans="1:22" ht="15">
      <c r="A144" s="89">
        <v>3791</v>
      </c>
      <c r="B144" s="89" t="s">
        <v>267</v>
      </c>
      <c r="C144" s="78">
        <v>0</v>
      </c>
      <c r="D144" s="78">
        <v>0</v>
      </c>
      <c r="E144" s="78">
        <v>1000</v>
      </c>
      <c r="F144" s="78">
        <v>0</v>
      </c>
      <c r="G144" s="78">
        <v>0</v>
      </c>
      <c r="H144" s="78">
        <v>126</v>
      </c>
      <c r="I144" s="78">
        <v>0</v>
      </c>
      <c r="J144" s="78">
        <v>0</v>
      </c>
      <c r="K144" s="78">
        <v>322.01</v>
      </c>
      <c r="L144" s="78">
        <v>1976</v>
      </c>
      <c r="M144" s="78">
        <v>3505.7</v>
      </c>
      <c r="N144" s="78">
        <v>0</v>
      </c>
      <c r="O144" s="78">
        <f t="shared" si="5"/>
        <v>6929.71</v>
      </c>
      <c r="P144" s="58"/>
      <c r="Q144" s="58"/>
      <c r="R144" s="58"/>
      <c r="S144" s="58"/>
      <c r="T144" s="58"/>
      <c r="U144" s="58"/>
      <c r="V144" s="58"/>
    </row>
    <row r="145" spans="1:22" ht="15">
      <c r="A145" s="89">
        <v>3841</v>
      </c>
      <c r="B145" s="89" t="s">
        <v>301</v>
      </c>
      <c r="C145" s="78">
        <v>137343.89</v>
      </c>
      <c r="D145" s="78">
        <v>0</v>
      </c>
      <c r="E145" s="78">
        <f>18311.48+237375.96</f>
        <v>255687.44</v>
      </c>
      <c r="F145" s="78">
        <v>307265.74</v>
      </c>
      <c r="G145" s="78">
        <v>1493102.5</v>
      </c>
      <c r="H145" s="78">
        <v>1789592.68</v>
      </c>
      <c r="I145" s="78">
        <v>0</v>
      </c>
      <c r="J145" s="78">
        <v>0</v>
      </c>
      <c r="K145" s="78">
        <v>278699.25</v>
      </c>
      <c r="L145" s="78">
        <v>404913.63</v>
      </c>
      <c r="M145" s="78">
        <v>2607173</v>
      </c>
      <c r="N145" s="78">
        <v>0</v>
      </c>
      <c r="O145" s="78">
        <f t="shared" si="5"/>
        <v>7273778.13</v>
      </c>
      <c r="P145" s="58"/>
      <c r="Q145" s="58"/>
      <c r="R145" s="58"/>
      <c r="S145" s="58"/>
      <c r="T145" s="58"/>
      <c r="U145" s="58"/>
      <c r="V145" s="58"/>
    </row>
    <row r="146" spans="1:22" ht="15">
      <c r="A146" s="89">
        <v>3856</v>
      </c>
      <c r="B146" s="89" t="s">
        <v>270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f t="shared" si="5"/>
        <v>0</v>
      </c>
      <c r="P146" s="58"/>
      <c r="Q146" s="58"/>
      <c r="R146" s="58"/>
      <c r="S146" s="58"/>
      <c r="T146" s="58"/>
      <c r="U146" s="58"/>
      <c r="V146" s="58"/>
    </row>
    <row r="147" spans="1:22" ht="15">
      <c r="A147" s="89">
        <v>3857</v>
      </c>
      <c r="B147" s="89" t="s">
        <v>271</v>
      </c>
      <c r="C147" s="78">
        <v>0</v>
      </c>
      <c r="D147" s="78">
        <v>0</v>
      </c>
      <c r="E147" s="78">
        <v>0</v>
      </c>
      <c r="F147" s="78">
        <v>0</v>
      </c>
      <c r="G147" s="78">
        <v>0</v>
      </c>
      <c r="H147" s="78">
        <v>338</v>
      </c>
      <c r="I147" s="78">
        <v>424.77</v>
      </c>
      <c r="J147" s="78">
        <v>409.5</v>
      </c>
      <c r="K147" s="78">
        <v>0</v>
      </c>
      <c r="L147" s="78">
        <v>409.5</v>
      </c>
      <c r="M147" s="78">
        <v>0</v>
      </c>
      <c r="N147" s="78">
        <v>409.5</v>
      </c>
      <c r="O147" s="78">
        <f t="shared" si="5"/>
        <v>1991.27</v>
      </c>
      <c r="P147" s="58"/>
      <c r="Q147" s="58"/>
      <c r="R147" s="58"/>
      <c r="S147" s="58"/>
      <c r="T147" s="58"/>
      <c r="U147" s="58"/>
      <c r="V147" s="58"/>
    </row>
    <row r="148" spans="1:22" ht="15">
      <c r="A148" s="89">
        <v>3858</v>
      </c>
      <c r="B148" s="89" t="s">
        <v>272</v>
      </c>
      <c r="C148" s="78">
        <v>160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f t="shared" si="5"/>
        <v>160</v>
      </c>
      <c r="P148" s="58"/>
      <c r="Q148" s="58"/>
      <c r="R148" s="58"/>
      <c r="S148" s="58"/>
      <c r="T148" s="58"/>
      <c r="U148" s="58"/>
      <c r="V148" s="58"/>
    </row>
    <row r="149" spans="1:22" ht="38.25">
      <c r="A149" s="89" t="s">
        <v>303</v>
      </c>
      <c r="B149" s="89" t="s">
        <v>45</v>
      </c>
      <c r="C149" s="44">
        <f aca="true" t="shared" si="6" ref="C149:O149">SUM(C117:C148)</f>
        <v>229597.77</v>
      </c>
      <c r="D149" s="44">
        <f t="shared" si="6"/>
        <v>101927.52</v>
      </c>
      <c r="E149" s="44">
        <f t="shared" si="6"/>
        <v>391654.66000000003</v>
      </c>
      <c r="F149" s="44">
        <f t="shared" si="6"/>
        <v>427233.19999999995</v>
      </c>
      <c r="G149" s="44">
        <f t="shared" si="6"/>
        <v>1618420.41</v>
      </c>
      <c r="H149" s="44">
        <f t="shared" si="6"/>
        <v>1927672.46</v>
      </c>
      <c r="I149" s="44">
        <f t="shared" si="6"/>
        <v>103971.99000000002</v>
      </c>
      <c r="J149" s="44">
        <f t="shared" si="6"/>
        <v>124338.70999999998</v>
      </c>
      <c r="K149" s="44">
        <f t="shared" si="6"/>
        <v>376891.7</v>
      </c>
      <c r="L149" s="44">
        <f t="shared" si="6"/>
        <v>516983.58999999997</v>
      </c>
      <c r="M149" s="44">
        <f t="shared" si="6"/>
        <v>2744663.44</v>
      </c>
      <c r="N149" s="44">
        <f t="shared" si="6"/>
        <v>115046.37999999999</v>
      </c>
      <c r="O149" s="44">
        <f t="shared" si="6"/>
        <v>8678401.83</v>
      </c>
      <c r="P149" s="58"/>
      <c r="Q149" s="58"/>
      <c r="R149" s="58"/>
      <c r="S149" s="58"/>
      <c r="T149" s="58"/>
      <c r="U149" s="58"/>
      <c r="V149" s="58"/>
    </row>
    <row r="150" spans="1:22" ht="15">
      <c r="A150" s="88"/>
      <c r="C150" s="46"/>
      <c r="D150" s="46"/>
      <c r="E150" s="46"/>
      <c r="J150" s="46"/>
      <c r="K150" s="46"/>
      <c r="L150" s="46"/>
      <c r="M150" s="46"/>
      <c r="N150" s="46"/>
      <c r="O150" s="46"/>
      <c r="P150" s="58"/>
      <c r="Q150" s="58"/>
      <c r="R150" s="58"/>
      <c r="S150" s="58"/>
      <c r="T150" s="58"/>
      <c r="U150" s="58"/>
      <c r="V150" s="58"/>
    </row>
    <row r="151" spans="1:22" ht="15">
      <c r="A151" s="40">
        <v>400</v>
      </c>
      <c r="B151" s="40" t="s">
        <v>304</v>
      </c>
      <c r="C151" s="47"/>
      <c r="D151" s="47"/>
      <c r="E151" s="47"/>
      <c r="F151" s="88"/>
      <c r="G151" s="88"/>
      <c r="H151" s="88"/>
      <c r="I151" s="88"/>
      <c r="J151" s="46"/>
      <c r="K151" s="46"/>
      <c r="L151" s="46"/>
      <c r="M151" s="46"/>
      <c r="N151" s="46"/>
      <c r="O151" s="46"/>
      <c r="P151" s="58"/>
      <c r="Q151" s="58"/>
      <c r="R151" s="58"/>
      <c r="S151" s="58"/>
      <c r="T151" s="58"/>
      <c r="U151" s="58"/>
      <c r="V151" s="58"/>
    </row>
    <row r="152" spans="1:22" ht="15">
      <c r="A152" s="89">
        <v>1564</v>
      </c>
      <c r="B152" s="89" t="s">
        <v>307</v>
      </c>
      <c r="C152" s="46">
        <v>0</v>
      </c>
      <c r="D152" s="46">
        <v>0</v>
      </c>
      <c r="E152" s="46">
        <v>0</v>
      </c>
      <c r="F152" s="46">
        <v>8400</v>
      </c>
      <c r="G152" s="46">
        <v>0</v>
      </c>
      <c r="H152" s="46">
        <v>0</v>
      </c>
      <c r="I152" s="46">
        <v>0</v>
      </c>
      <c r="J152" s="46">
        <v>0</v>
      </c>
      <c r="K152" s="46">
        <v>8400</v>
      </c>
      <c r="L152" s="46">
        <v>0</v>
      </c>
      <c r="M152" s="46">
        <v>0</v>
      </c>
      <c r="N152" s="46">
        <v>0</v>
      </c>
      <c r="O152" s="46">
        <f aca="true" t="shared" si="7" ref="O152:O189">SUM(C152:N152)</f>
        <v>16800</v>
      </c>
      <c r="P152" s="58"/>
      <c r="Q152" s="58"/>
      <c r="R152" s="58"/>
      <c r="S152" s="58"/>
      <c r="T152" s="58"/>
      <c r="U152" s="58"/>
      <c r="V152" s="58"/>
    </row>
    <row r="153" spans="1:22" ht="15">
      <c r="A153" s="89">
        <v>2161</v>
      </c>
      <c r="B153" s="89" t="s">
        <v>232</v>
      </c>
      <c r="C153" s="46">
        <v>12856.46</v>
      </c>
      <c r="D153" s="46">
        <v>11807.21</v>
      </c>
      <c r="E153" s="46">
        <v>37908.91</v>
      </c>
      <c r="F153" s="46">
        <v>37859.65</v>
      </c>
      <c r="G153" s="46">
        <v>20323.93</v>
      </c>
      <c r="H153" s="46">
        <v>21918.76</v>
      </c>
      <c r="I153" s="46">
        <v>36520.73</v>
      </c>
      <c r="J153" s="46">
        <v>20923.84</v>
      </c>
      <c r="K153" s="46">
        <v>44896.56</v>
      </c>
      <c r="L153" s="46">
        <v>51585.4</v>
      </c>
      <c r="M153" s="46">
        <v>42988.4</v>
      </c>
      <c r="N153" s="46">
        <v>29238.98</v>
      </c>
      <c r="O153" s="46">
        <f t="shared" si="7"/>
        <v>368828.83</v>
      </c>
      <c r="P153" s="58"/>
      <c r="Q153" s="58"/>
      <c r="R153" s="58"/>
      <c r="S153" s="58"/>
      <c r="T153" s="58"/>
      <c r="U153" s="58"/>
      <c r="V153" s="58"/>
    </row>
    <row r="154" spans="1:22" ht="15">
      <c r="A154" s="89">
        <v>2213</v>
      </c>
      <c r="B154" s="89" t="s">
        <v>233</v>
      </c>
      <c r="C154" s="46">
        <v>0</v>
      </c>
      <c r="D154" s="46">
        <v>0</v>
      </c>
      <c r="E154" s="46">
        <v>39397.42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7"/>
        <v>39397.42</v>
      </c>
      <c r="P154" s="58"/>
      <c r="Q154" s="58"/>
      <c r="R154" s="58"/>
      <c r="S154" s="58"/>
      <c r="T154" s="58"/>
      <c r="U154" s="58"/>
      <c r="V154" s="58"/>
    </row>
    <row r="155" spans="1:22" ht="15">
      <c r="A155" s="89">
        <v>2222</v>
      </c>
      <c r="B155" s="89" t="s">
        <v>308</v>
      </c>
      <c r="C155" s="46">
        <v>189607.69</v>
      </c>
      <c r="D155" s="46">
        <v>187200.6</v>
      </c>
      <c r="E155" s="46">
        <v>213719.4</v>
      </c>
      <c r="F155" s="46">
        <v>217758.95</v>
      </c>
      <c r="G155" s="46">
        <v>236859</v>
      </c>
      <c r="H155" s="46">
        <v>219825.5</v>
      </c>
      <c r="I155" s="46">
        <v>235432.19</v>
      </c>
      <c r="J155" s="46">
        <v>257838.05</v>
      </c>
      <c r="K155" s="46">
        <v>315051.58</v>
      </c>
      <c r="L155" s="46">
        <v>227121.2</v>
      </c>
      <c r="M155" s="46">
        <v>250533.2</v>
      </c>
      <c r="N155" s="46">
        <v>256145.28</v>
      </c>
      <c r="O155" s="46">
        <f t="shared" si="7"/>
        <v>2807092.64</v>
      </c>
      <c r="P155" s="58"/>
      <c r="Q155" s="58"/>
      <c r="R155" s="58"/>
      <c r="S155" s="58"/>
      <c r="T155" s="58"/>
      <c r="U155" s="58"/>
      <c r="V155" s="58"/>
    </row>
    <row r="156" spans="1:22" ht="15">
      <c r="A156" s="89">
        <v>2223</v>
      </c>
      <c r="B156" s="89" t="s">
        <v>309</v>
      </c>
      <c r="C156" s="46">
        <v>63219.5</v>
      </c>
      <c r="D156" s="46">
        <v>56104.5</v>
      </c>
      <c r="E156" s="46">
        <v>64309.8</v>
      </c>
      <c r="F156" s="46">
        <v>81241.85</v>
      </c>
      <c r="G156" s="46">
        <v>100208.19</v>
      </c>
      <c r="H156" s="46">
        <v>59863.37</v>
      </c>
      <c r="I156" s="46">
        <v>84640.5</v>
      </c>
      <c r="J156" s="46">
        <v>65233.5</v>
      </c>
      <c r="K156" s="46">
        <v>73433.5</v>
      </c>
      <c r="L156" s="46">
        <v>76657.96</v>
      </c>
      <c r="M156" s="46">
        <v>75150.4</v>
      </c>
      <c r="N156" s="46">
        <v>38709</v>
      </c>
      <c r="O156" s="46">
        <f t="shared" si="7"/>
        <v>838772.07</v>
      </c>
      <c r="P156" s="58"/>
      <c r="Q156" s="58"/>
      <c r="R156" s="58"/>
      <c r="S156" s="58"/>
      <c r="T156" s="58"/>
      <c r="U156" s="58"/>
      <c r="V156" s="58"/>
    </row>
    <row r="157" spans="1:22" ht="15">
      <c r="A157" s="89">
        <v>2224</v>
      </c>
      <c r="B157" s="89" t="s">
        <v>310</v>
      </c>
      <c r="C157" s="46">
        <v>169175</v>
      </c>
      <c r="D157" s="46">
        <v>224180</v>
      </c>
      <c r="E157" s="46">
        <v>308410</v>
      </c>
      <c r="F157" s="46">
        <v>143175</v>
      </c>
      <c r="G157" s="46">
        <v>268719</v>
      </c>
      <c r="H157" s="46">
        <v>174548</v>
      </c>
      <c r="I157" s="46">
        <v>99330</v>
      </c>
      <c r="J157" s="46">
        <v>222678</v>
      </c>
      <c r="K157" s="46">
        <v>51003</v>
      </c>
      <c r="L157" s="46">
        <v>109693</v>
      </c>
      <c r="M157" s="46">
        <v>155374</v>
      </c>
      <c r="N157" s="46">
        <v>43000</v>
      </c>
      <c r="O157" s="46">
        <f t="shared" si="7"/>
        <v>1969285</v>
      </c>
      <c r="P157" s="58"/>
      <c r="Q157" s="58"/>
      <c r="R157" s="58"/>
      <c r="S157" s="58"/>
      <c r="T157" s="58"/>
      <c r="U157" s="58"/>
      <c r="V157" s="58"/>
    </row>
    <row r="158" spans="1:22" ht="15">
      <c r="A158" s="89">
        <v>2225</v>
      </c>
      <c r="B158" s="89" t="s">
        <v>311</v>
      </c>
      <c r="C158" s="46">
        <v>251441.25</v>
      </c>
      <c r="D158" s="46">
        <v>207204.88</v>
      </c>
      <c r="E158" s="46">
        <v>320137.18</v>
      </c>
      <c r="F158" s="46">
        <v>229407.1</v>
      </c>
      <c r="G158" s="46">
        <v>371696.26</v>
      </c>
      <c r="H158" s="46">
        <v>312610.01</v>
      </c>
      <c r="I158" s="46">
        <v>361565.15</v>
      </c>
      <c r="J158" s="46">
        <v>241996.61</v>
      </c>
      <c r="K158" s="46">
        <v>314130.09</v>
      </c>
      <c r="L158" s="46">
        <v>315863.86</v>
      </c>
      <c r="M158" s="46">
        <v>263513.52</v>
      </c>
      <c r="N158" s="46">
        <v>231918.07</v>
      </c>
      <c r="O158" s="46">
        <f t="shared" si="7"/>
        <v>3421483.9799999995</v>
      </c>
      <c r="P158" s="58"/>
      <c r="Q158" s="58"/>
      <c r="R158" s="58"/>
      <c r="S158" s="58"/>
      <c r="T158" s="58"/>
      <c r="U158" s="58"/>
      <c r="V158" s="58"/>
    </row>
    <row r="159" spans="1:22" ht="15">
      <c r="A159" s="89">
        <v>2226</v>
      </c>
      <c r="B159" s="89" t="s">
        <v>312</v>
      </c>
      <c r="C159" s="46">
        <v>1662</v>
      </c>
      <c r="D159" s="46">
        <v>1669</v>
      </c>
      <c r="E159" s="46">
        <v>2557</v>
      </c>
      <c r="F159" s="46">
        <v>2045</v>
      </c>
      <c r="G159" s="46">
        <v>3093</v>
      </c>
      <c r="H159" s="46">
        <v>2600</v>
      </c>
      <c r="I159" s="46">
        <v>2727</v>
      </c>
      <c r="J159" s="46">
        <v>2082</v>
      </c>
      <c r="K159" s="46">
        <v>4565</v>
      </c>
      <c r="L159" s="46">
        <v>1594.7</v>
      </c>
      <c r="M159" s="46">
        <v>2748</v>
      </c>
      <c r="N159" s="46">
        <v>3353</v>
      </c>
      <c r="O159" s="46">
        <f t="shared" si="7"/>
        <v>30695.7</v>
      </c>
      <c r="P159" s="58"/>
      <c r="Q159" s="58"/>
      <c r="R159" s="58"/>
      <c r="S159" s="58"/>
      <c r="T159" s="58"/>
      <c r="U159" s="58"/>
      <c r="V159" s="58"/>
    </row>
    <row r="160" spans="1:22" ht="15">
      <c r="A160" s="89">
        <v>2386</v>
      </c>
      <c r="B160" s="89" t="s">
        <v>313</v>
      </c>
      <c r="C160" s="46">
        <v>88879.2</v>
      </c>
      <c r="D160" s="46">
        <v>253147.9</v>
      </c>
      <c r="E160" s="46">
        <v>120041.28</v>
      </c>
      <c r="F160" s="46">
        <v>136804.6</v>
      </c>
      <c r="G160" s="46">
        <v>95352</v>
      </c>
      <c r="H160" s="46">
        <v>47536.8</v>
      </c>
      <c r="I160" s="46">
        <v>154915.01</v>
      </c>
      <c r="J160" s="46">
        <v>160866.71</v>
      </c>
      <c r="K160" s="46">
        <v>210358.4</v>
      </c>
      <c r="L160" s="46">
        <v>43640</v>
      </c>
      <c r="M160" s="46">
        <v>34214.2</v>
      </c>
      <c r="N160" s="46">
        <v>34284.7</v>
      </c>
      <c r="O160" s="46">
        <f t="shared" si="7"/>
        <v>1380040.7999999998</v>
      </c>
      <c r="P160" s="58"/>
      <c r="Q160" s="58"/>
      <c r="R160" s="58"/>
      <c r="S160" s="58"/>
      <c r="T160" s="58"/>
      <c r="U160" s="58"/>
      <c r="V160" s="58"/>
    </row>
    <row r="161" spans="1:22" ht="15">
      <c r="A161" s="89">
        <v>2387</v>
      </c>
      <c r="B161" s="89" t="s">
        <v>314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7"/>
        <v>0</v>
      </c>
      <c r="P161" s="58"/>
      <c r="Q161" s="58"/>
      <c r="R161" s="58"/>
      <c r="S161" s="58"/>
      <c r="T161" s="58"/>
      <c r="U161" s="58"/>
      <c r="V161" s="58"/>
    </row>
    <row r="162" spans="1:22" ht="15">
      <c r="A162" s="89">
        <v>2388</v>
      </c>
      <c r="B162" s="89" t="s">
        <v>315</v>
      </c>
      <c r="C162" s="46">
        <v>0</v>
      </c>
      <c r="D162" s="46">
        <v>0</v>
      </c>
      <c r="E162" s="46">
        <v>0</v>
      </c>
      <c r="F162" s="46">
        <v>5869.6</v>
      </c>
      <c r="G162" s="46">
        <v>0</v>
      </c>
      <c r="H162" s="46">
        <v>3584.4</v>
      </c>
      <c r="I162" s="46">
        <v>0</v>
      </c>
      <c r="J162" s="46">
        <v>2088</v>
      </c>
      <c r="K162" s="46">
        <v>13340</v>
      </c>
      <c r="L162" s="46">
        <v>0</v>
      </c>
      <c r="M162" s="46">
        <v>0</v>
      </c>
      <c r="N162" s="46">
        <v>0</v>
      </c>
      <c r="O162" s="46">
        <f t="shared" si="7"/>
        <v>24882</v>
      </c>
      <c r="P162" s="58"/>
      <c r="Q162" s="58"/>
      <c r="R162" s="58"/>
      <c r="S162" s="58"/>
      <c r="T162" s="58"/>
      <c r="U162" s="58"/>
      <c r="V162" s="58"/>
    </row>
    <row r="163" spans="1:22" ht="15">
      <c r="A163" s="89">
        <v>2612</v>
      </c>
      <c r="B163" s="89" t="s">
        <v>316</v>
      </c>
      <c r="C163" s="46">
        <v>49578.93</v>
      </c>
      <c r="D163" s="46">
        <v>44886.34</v>
      </c>
      <c r="E163" s="46">
        <v>53084.95</v>
      </c>
      <c r="F163" s="46">
        <v>54605.88</v>
      </c>
      <c r="G163" s="46">
        <v>53195.95</v>
      </c>
      <c r="H163" s="46">
        <v>52390.68</v>
      </c>
      <c r="I163" s="46">
        <v>44026.34</v>
      </c>
      <c r="J163" s="46">
        <v>66979.42</v>
      </c>
      <c r="K163" s="46">
        <v>42590.71</v>
      </c>
      <c r="L163" s="46">
        <v>44841.84</v>
      </c>
      <c r="M163" s="46">
        <v>71678.94</v>
      </c>
      <c r="N163" s="46">
        <v>32074.5</v>
      </c>
      <c r="O163" s="46">
        <f t="shared" si="7"/>
        <v>609934.48</v>
      </c>
      <c r="P163" s="58"/>
      <c r="Q163" s="58"/>
      <c r="R163" s="58"/>
      <c r="S163" s="58"/>
      <c r="T163" s="58"/>
      <c r="U163" s="58"/>
      <c r="V163" s="58"/>
    </row>
    <row r="164" spans="1:22" ht="15">
      <c r="A164" s="89">
        <v>2712</v>
      </c>
      <c r="B164" s="89" t="s">
        <v>317</v>
      </c>
      <c r="C164" s="46">
        <v>25496.8</v>
      </c>
      <c r="D164" s="46">
        <v>0</v>
      </c>
      <c r="E164" s="46">
        <v>104400</v>
      </c>
      <c r="F164" s="46">
        <v>34347.6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2498</v>
      </c>
      <c r="M164" s="46">
        <v>0</v>
      </c>
      <c r="N164" s="46">
        <v>0</v>
      </c>
      <c r="O164" s="46">
        <f t="shared" si="7"/>
        <v>166742.4</v>
      </c>
      <c r="P164" s="58"/>
      <c r="Q164" s="58"/>
      <c r="R164" s="58"/>
      <c r="S164" s="58"/>
      <c r="T164" s="58"/>
      <c r="U164" s="58"/>
      <c r="V164" s="58"/>
    </row>
    <row r="165" spans="1:22" ht="15">
      <c r="A165" s="89">
        <v>3111</v>
      </c>
      <c r="B165" s="89" t="s">
        <v>318</v>
      </c>
      <c r="C165" s="46">
        <v>93058</v>
      </c>
      <c r="D165" s="46">
        <v>85081</v>
      </c>
      <c r="E165" s="46">
        <v>92080</v>
      </c>
      <c r="F165" s="46">
        <v>76652</v>
      </c>
      <c r="G165" s="46">
        <v>92271</v>
      </c>
      <c r="H165" s="46">
        <v>96937</v>
      </c>
      <c r="I165" s="46">
        <v>106628</v>
      </c>
      <c r="J165" s="46">
        <v>95356</v>
      </c>
      <c r="K165" s="46">
        <v>121205</v>
      </c>
      <c r="L165" s="46">
        <v>92160</v>
      </c>
      <c r="M165" s="46">
        <v>110322</v>
      </c>
      <c r="N165" s="46">
        <v>101581</v>
      </c>
      <c r="O165" s="46">
        <f t="shared" si="7"/>
        <v>1163331</v>
      </c>
      <c r="P165" s="58"/>
      <c r="Q165" s="58"/>
      <c r="R165" s="58"/>
      <c r="S165" s="58"/>
      <c r="T165" s="58"/>
      <c r="U165" s="58"/>
      <c r="V165" s="58"/>
    </row>
    <row r="166" spans="1:22" ht="15">
      <c r="A166" s="89">
        <v>3162</v>
      </c>
      <c r="B166" s="89" t="s">
        <v>319</v>
      </c>
      <c r="C166" s="46">
        <v>0</v>
      </c>
      <c r="D166" s="46">
        <v>0</v>
      </c>
      <c r="E166" s="46">
        <v>0</v>
      </c>
      <c r="F166" s="46">
        <v>0</v>
      </c>
      <c r="G166" s="46">
        <v>10084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 t="shared" si="7"/>
        <v>10084</v>
      </c>
      <c r="P166" s="58"/>
      <c r="Q166" s="58"/>
      <c r="R166" s="58"/>
      <c r="S166" s="58"/>
      <c r="T166" s="58"/>
      <c r="U166" s="58"/>
      <c r="V166" s="58"/>
    </row>
    <row r="167" spans="1:22" ht="25.5">
      <c r="A167" s="89">
        <v>3261</v>
      </c>
      <c r="B167" s="89" t="s">
        <v>352</v>
      </c>
      <c r="C167" s="46">
        <v>203000</v>
      </c>
      <c r="D167" s="46">
        <v>203000</v>
      </c>
      <c r="E167" s="46">
        <v>0</v>
      </c>
      <c r="F167" s="46">
        <v>0</v>
      </c>
      <c r="G167" s="46">
        <v>0</v>
      </c>
      <c r="H167" s="46">
        <v>12528</v>
      </c>
      <c r="I167" s="46">
        <v>0</v>
      </c>
      <c r="J167" s="46">
        <v>0</v>
      </c>
      <c r="K167" s="46">
        <v>0</v>
      </c>
      <c r="L167" s="46">
        <v>0</v>
      </c>
      <c r="M167" s="46">
        <v>202536</v>
      </c>
      <c r="N167" s="46">
        <v>0</v>
      </c>
      <c r="O167" s="46">
        <f t="shared" si="7"/>
        <v>621064</v>
      </c>
      <c r="P167" s="58"/>
      <c r="Q167" s="58"/>
      <c r="R167" s="58"/>
      <c r="S167" s="58"/>
      <c r="T167" s="58"/>
      <c r="U167" s="58"/>
      <c r="V167" s="58"/>
    </row>
    <row r="168" spans="1:22" ht="15">
      <c r="A168" s="89">
        <v>3273</v>
      </c>
      <c r="B168" s="89" t="s">
        <v>321</v>
      </c>
      <c r="C168" s="46">
        <v>0</v>
      </c>
      <c r="D168" s="46">
        <v>0</v>
      </c>
      <c r="E168" s="46">
        <v>0</v>
      </c>
      <c r="F168" s="46">
        <v>0</v>
      </c>
      <c r="G168" s="46">
        <v>124606.88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 t="shared" si="7"/>
        <v>124606.88</v>
      </c>
      <c r="P168" s="58"/>
      <c r="Q168" s="58"/>
      <c r="R168" s="58"/>
      <c r="S168" s="58"/>
      <c r="T168" s="58"/>
      <c r="U168" s="58"/>
      <c r="V168" s="58"/>
    </row>
    <row r="169" spans="1:22" ht="15">
      <c r="A169" s="89">
        <v>3341</v>
      </c>
      <c r="B169" s="89" t="s">
        <v>252</v>
      </c>
      <c r="C169" s="78">
        <v>2030</v>
      </c>
      <c r="D169" s="78">
        <v>2030</v>
      </c>
      <c r="E169" s="78">
        <v>2030</v>
      </c>
      <c r="F169" s="78">
        <v>2030</v>
      </c>
      <c r="G169" s="78">
        <v>2030</v>
      </c>
      <c r="H169" s="78">
        <v>2030</v>
      </c>
      <c r="I169" s="78">
        <v>2030</v>
      </c>
      <c r="J169" s="78">
        <v>2030</v>
      </c>
      <c r="K169" s="78">
        <v>0</v>
      </c>
      <c r="L169" s="78">
        <v>2030</v>
      </c>
      <c r="M169" s="78">
        <v>4060</v>
      </c>
      <c r="N169" s="78">
        <v>0</v>
      </c>
      <c r="O169" s="78">
        <f t="shared" si="7"/>
        <v>22330</v>
      </c>
      <c r="P169" s="58"/>
      <c r="Q169" s="58"/>
      <c r="R169" s="58"/>
      <c r="S169" s="58"/>
      <c r="T169" s="58"/>
      <c r="U169" s="58"/>
      <c r="V169" s="58"/>
    </row>
    <row r="170" spans="1:22" ht="15">
      <c r="A170" s="89">
        <v>3441</v>
      </c>
      <c r="B170" s="89" t="s">
        <v>323</v>
      </c>
      <c r="C170" s="46">
        <v>0</v>
      </c>
      <c r="D170" s="46">
        <v>2461.52</v>
      </c>
      <c r="E170" s="46">
        <v>0</v>
      </c>
      <c r="F170" s="46">
        <v>19521.97</v>
      </c>
      <c r="G170" s="46">
        <v>36263.27</v>
      </c>
      <c r="H170" s="46">
        <v>14963.68</v>
      </c>
      <c r="I170" s="46">
        <v>0</v>
      </c>
      <c r="J170" s="46">
        <v>200324.35</v>
      </c>
      <c r="K170" s="46">
        <v>8146.88</v>
      </c>
      <c r="L170" s="46">
        <v>6423.3</v>
      </c>
      <c r="M170" s="46">
        <v>0</v>
      </c>
      <c r="N170" s="46">
        <v>47434.21</v>
      </c>
      <c r="O170" s="46">
        <f t="shared" si="7"/>
        <v>335539.18000000005</v>
      </c>
      <c r="P170" s="58"/>
      <c r="Q170" s="58"/>
      <c r="R170" s="58"/>
      <c r="S170" s="58"/>
      <c r="T170" s="58"/>
      <c r="U170" s="58"/>
      <c r="V170" s="58"/>
    </row>
    <row r="171" spans="1:22" ht="25.5">
      <c r="A171" s="89">
        <v>3511</v>
      </c>
      <c r="B171" s="64" t="s">
        <v>261</v>
      </c>
      <c r="C171" s="46">
        <v>96740.18</v>
      </c>
      <c r="D171" s="46">
        <v>44572.61</v>
      </c>
      <c r="E171" s="46">
        <v>177301.33</v>
      </c>
      <c r="F171" s="46">
        <v>74567.75</v>
      </c>
      <c r="G171" s="46">
        <v>134047.6</v>
      </c>
      <c r="H171" s="46">
        <v>53147.24</v>
      </c>
      <c r="I171" s="46">
        <v>182595.09</v>
      </c>
      <c r="J171" s="46">
        <v>318382.6</v>
      </c>
      <c r="K171" s="46">
        <v>284569.45</v>
      </c>
      <c r="L171" s="46">
        <v>51333.51</v>
      </c>
      <c r="M171" s="46">
        <v>42543.29</v>
      </c>
      <c r="N171" s="46">
        <v>96576.28</v>
      </c>
      <c r="O171" s="46">
        <f t="shared" si="7"/>
        <v>1556376.93</v>
      </c>
      <c r="P171" s="58"/>
      <c r="Q171" s="58"/>
      <c r="R171" s="58"/>
      <c r="S171" s="58"/>
      <c r="T171" s="58"/>
      <c r="U171" s="58"/>
      <c r="V171" s="58"/>
    </row>
    <row r="172" spans="1:22" ht="15">
      <c r="A172" s="89">
        <v>3514</v>
      </c>
      <c r="B172" s="89" t="s">
        <v>324</v>
      </c>
      <c r="C172" s="46">
        <v>59988.68</v>
      </c>
      <c r="D172" s="46">
        <v>10684.01</v>
      </c>
      <c r="E172" s="46">
        <v>519</v>
      </c>
      <c r="F172" s="46">
        <v>0</v>
      </c>
      <c r="G172" s="46">
        <v>4875.62</v>
      </c>
      <c r="H172" s="46">
        <v>28916.94</v>
      </c>
      <c r="I172" s="46">
        <v>49604.58</v>
      </c>
      <c r="J172" s="46">
        <v>48694.13</v>
      </c>
      <c r="K172" s="46">
        <v>11726.43</v>
      </c>
      <c r="L172" s="46">
        <v>80464.87</v>
      </c>
      <c r="M172" s="46">
        <v>69094.02</v>
      </c>
      <c r="N172" s="46">
        <v>15038</v>
      </c>
      <c r="O172" s="46">
        <f t="shared" si="7"/>
        <v>379606.28</v>
      </c>
      <c r="P172" s="58"/>
      <c r="Q172" s="58"/>
      <c r="R172" s="58"/>
      <c r="S172" s="58"/>
      <c r="T172" s="58"/>
      <c r="U172" s="58"/>
      <c r="V172" s="58"/>
    </row>
    <row r="173" spans="1:22" ht="25.5">
      <c r="A173" s="89">
        <v>3551</v>
      </c>
      <c r="B173" s="89" t="s">
        <v>325</v>
      </c>
      <c r="C173" s="46">
        <v>11670.92</v>
      </c>
      <c r="D173" s="46">
        <v>224287.5</v>
      </c>
      <c r="E173" s="46">
        <v>51479.2</v>
      </c>
      <c r="F173" s="46">
        <v>235266.18</v>
      </c>
      <c r="G173" s="46">
        <v>14295.98</v>
      </c>
      <c r="H173" s="46">
        <v>27061.67</v>
      </c>
      <c r="I173" s="46">
        <v>52071.92</v>
      </c>
      <c r="J173" s="46">
        <v>13719.6</v>
      </c>
      <c r="K173" s="46">
        <v>35583</v>
      </c>
      <c r="L173" s="46">
        <v>29033.02</v>
      </c>
      <c r="M173" s="46">
        <v>11952.08</v>
      </c>
      <c r="N173" s="46">
        <v>13719.22</v>
      </c>
      <c r="O173" s="46">
        <f t="shared" si="7"/>
        <v>720140.29</v>
      </c>
      <c r="P173" s="58"/>
      <c r="Q173" s="58"/>
      <c r="R173" s="58"/>
      <c r="S173" s="58"/>
      <c r="T173" s="58"/>
      <c r="U173" s="58"/>
      <c r="V173" s="58"/>
    </row>
    <row r="174" spans="1:22" ht="15">
      <c r="A174" s="89">
        <v>3571</v>
      </c>
      <c r="B174" s="89" t="s">
        <v>287</v>
      </c>
      <c r="C174" s="46">
        <v>20824</v>
      </c>
      <c r="D174" s="46">
        <v>18130.8</v>
      </c>
      <c r="E174" s="46">
        <v>6264</v>
      </c>
      <c r="F174" s="46">
        <v>14394.92</v>
      </c>
      <c r="G174" s="46">
        <v>680.02</v>
      </c>
      <c r="H174" s="46">
        <v>13630</v>
      </c>
      <c r="I174" s="46">
        <v>450</v>
      </c>
      <c r="J174" s="46">
        <v>23083.1</v>
      </c>
      <c r="K174" s="46">
        <v>4176</v>
      </c>
      <c r="L174" s="46">
        <v>8932</v>
      </c>
      <c r="M174" s="46">
        <v>420</v>
      </c>
      <c r="N174" s="46">
        <v>26772.8</v>
      </c>
      <c r="O174" s="46">
        <f t="shared" si="7"/>
        <v>137757.63999999998</v>
      </c>
      <c r="P174" s="58"/>
      <c r="Q174" s="86"/>
      <c r="R174" s="39"/>
      <c r="S174" s="39"/>
      <c r="T174" s="39"/>
      <c r="U174" s="39"/>
      <c r="V174" s="39"/>
    </row>
    <row r="175" spans="1:29" ht="15">
      <c r="A175" s="89">
        <v>3622</v>
      </c>
      <c r="B175" s="89" t="s">
        <v>326</v>
      </c>
      <c r="C175" s="46">
        <v>30512.74</v>
      </c>
      <c r="D175" s="46">
        <v>23006.59</v>
      </c>
      <c r="E175" s="46">
        <v>27324.05</v>
      </c>
      <c r="F175" s="46">
        <v>78545.05</v>
      </c>
      <c r="G175" s="46">
        <v>20265.66</v>
      </c>
      <c r="H175" s="46">
        <v>0</v>
      </c>
      <c r="I175" s="46">
        <v>731.96</v>
      </c>
      <c r="J175" s="46">
        <v>63667.44</v>
      </c>
      <c r="K175" s="46">
        <v>105118.32</v>
      </c>
      <c r="L175" s="46">
        <v>1484.8</v>
      </c>
      <c r="M175" s="46">
        <v>710.85</v>
      </c>
      <c r="N175" s="46">
        <v>1958.72</v>
      </c>
      <c r="O175" s="46">
        <f t="shared" si="7"/>
        <v>353326.17999999993</v>
      </c>
      <c r="P175" s="58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</row>
    <row r="176" spans="1:30" ht="15">
      <c r="A176" s="89">
        <v>3623</v>
      </c>
      <c r="B176" s="89" t="s">
        <v>327</v>
      </c>
      <c r="C176" s="46">
        <v>0</v>
      </c>
      <c r="D176" s="46">
        <v>333921.06</v>
      </c>
      <c r="E176" s="46">
        <v>117861.36</v>
      </c>
      <c r="F176" s="46">
        <v>236376.26</v>
      </c>
      <c r="G176" s="46">
        <v>223912.07</v>
      </c>
      <c r="H176" s="46">
        <v>117861.36</v>
      </c>
      <c r="I176" s="46">
        <v>170163.27</v>
      </c>
      <c r="J176" s="46">
        <v>166094.1</v>
      </c>
      <c r="K176" s="46">
        <v>165003.78</v>
      </c>
      <c r="L176" s="46">
        <v>117861.36</v>
      </c>
      <c r="M176" s="46">
        <v>342609.62</v>
      </c>
      <c r="N176" s="46">
        <v>117861.36</v>
      </c>
      <c r="O176" s="46">
        <f t="shared" si="7"/>
        <v>2109525.6</v>
      </c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</row>
    <row r="177" spans="1:22" s="76" customFormat="1" ht="25.5">
      <c r="A177" s="84">
        <v>3624</v>
      </c>
      <c r="B177" s="84" t="s">
        <v>383</v>
      </c>
      <c r="C177" s="48">
        <v>0</v>
      </c>
      <c r="D177" s="48">
        <v>0</v>
      </c>
      <c r="E177" s="48">
        <v>0</v>
      </c>
      <c r="F177" s="4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f t="shared" si="7"/>
        <v>0</v>
      </c>
      <c r="P177" s="75"/>
      <c r="Q177" s="75"/>
      <c r="R177" s="75"/>
      <c r="S177" s="75"/>
      <c r="T177" s="75"/>
      <c r="U177" s="75"/>
      <c r="V177" s="75"/>
    </row>
    <row r="178" spans="1:29" ht="15">
      <c r="A178" s="89">
        <v>3625</v>
      </c>
      <c r="B178" s="89" t="s">
        <v>361</v>
      </c>
      <c r="C178" s="46">
        <v>4872</v>
      </c>
      <c r="D178" s="46">
        <v>0</v>
      </c>
      <c r="E178" s="46">
        <v>33889.4</v>
      </c>
      <c r="F178" s="46">
        <v>0</v>
      </c>
      <c r="G178" s="46">
        <v>44950</v>
      </c>
      <c r="H178" s="46">
        <v>0</v>
      </c>
      <c r="I178" s="46">
        <v>59754.5</v>
      </c>
      <c r="J178" s="46">
        <v>0</v>
      </c>
      <c r="K178" s="46">
        <v>2064.8</v>
      </c>
      <c r="L178" s="46">
        <v>21306.3</v>
      </c>
      <c r="M178" s="46">
        <v>0</v>
      </c>
      <c r="N178" s="46">
        <v>3828</v>
      </c>
      <c r="O178" s="46">
        <f t="shared" si="7"/>
        <v>170664.99999999997</v>
      </c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46"/>
    </row>
    <row r="179" spans="1:30" ht="15">
      <c r="A179" s="89">
        <v>3814</v>
      </c>
      <c r="B179" s="89" t="s">
        <v>330</v>
      </c>
      <c r="C179" s="46">
        <v>0</v>
      </c>
      <c r="D179" s="46">
        <v>0</v>
      </c>
      <c r="E179" s="46">
        <v>91518.72</v>
      </c>
      <c r="F179" s="46">
        <v>27015.39</v>
      </c>
      <c r="G179" s="46">
        <v>38059.2</v>
      </c>
      <c r="H179" s="46">
        <v>4171.8</v>
      </c>
      <c r="I179" s="46">
        <v>0</v>
      </c>
      <c r="J179" s="46">
        <v>11600</v>
      </c>
      <c r="K179" s="46">
        <v>85220.95</v>
      </c>
      <c r="L179" s="46">
        <v>5277.41</v>
      </c>
      <c r="M179" s="46">
        <v>0</v>
      </c>
      <c r="N179" s="46">
        <v>136205.26</v>
      </c>
      <c r="O179" s="46">
        <f t="shared" si="7"/>
        <v>399068.73</v>
      </c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46"/>
      <c r="AD179" s="46"/>
    </row>
    <row r="180" spans="1:22" ht="15">
      <c r="A180" s="89">
        <v>3815</v>
      </c>
      <c r="B180" s="89" t="s">
        <v>331</v>
      </c>
      <c r="C180" s="46">
        <v>40</v>
      </c>
      <c r="D180" s="46">
        <v>16</v>
      </c>
      <c r="E180" s="46">
        <v>2246</v>
      </c>
      <c r="F180" s="46">
        <v>1463.2</v>
      </c>
      <c r="G180" s="46">
        <v>24</v>
      </c>
      <c r="H180" s="46">
        <v>754</v>
      </c>
      <c r="I180" s="46">
        <v>0</v>
      </c>
      <c r="J180" s="46">
        <v>1025.99</v>
      </c>
      <c r="K180" s="46">
        <v>1608.15</v>
      </c>
      <c r="L180" s="46">
        <v>1392</v>
      </c>
      <c r="M180" s="46">
        <v>207</v>
      </c>
      <c r="N180" s="46">
        <v>0</v>
      </c>
      <c r="O180" s="46">
        <f t="shared" si="7"/>
        <v>8776.34</v>
      </c>
      <c r="P180" s="58"/>
      <c r="Q180" s="58"/>
      <c r="R180" s="58"/>
      <c r="S180" s="58"/>
      <c r="T180" s="58"/>
      <c r="U180" s="58"/>
      <c r="V180" s="58"/>
    </row>
    <row r="181" spans="1:29" ht="15">
      <c r="A181" s="89">
        <v>3923</v>
      </c>
      <c r="B181" s="89" t="s">
        <v>372</v>
      </c>
      <c r="C181" s="46">
        <v>0</v>
      </c>
      <c r="D181" s="46">
        <v>1645</v>
      </c>
      <c r="E181" s="46">
        <v>7530</v>
      </c>
      <c r="F181" s="46">
        <v>0</v>
      </c>
      <c r="G181" s="46">
        <v>235</v>
      </c>
      <c r="H181" s="46">
        <v>0</v>
      </c>
      <c r="I181" s="46">
        <v>0</v>
      </c>
      <c r="J181" s="46">
        <v>1410</v>
      </c>
      <c r="K181" s="46">
        <v>0</v>
      </c>
      <c r="L181" s="46">
        <v>235</v>
      </c>
      <c r="M181" s="46">
        <v>0</v>
      </c>
      <c r="N181" s="46">
        <v>0</v>
      </c>
      <c r="O181" s="46">
        <f t="shared" si="7"/>
        <v>11055</v>
      </c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46"/>
    </row>
    <row r="182" spans="1:30" ht="15">
      <c r="A182" s="89">
        <v>3924</v>
      </c>
      <c r="B182" s="89" t="s">
        <v>335</v>
      </c>
      <c r="C182" s="46">
        <v>0</v>
      </c>
      <c r="D182" s="46">
        <v>21959.62</v>
      </c>
      <c r="E182" s="46">
        <v>0</v>
      </c>
      <c r="F182" s="46">
        <v>0</v>
      </c>
      <c r="G182" s="46">
        <v>18792.48</v>
      </c>
      <c r="H182" s="46">
        <v>0</v>
      </c>
      <c r="I182" s="46">
        <v>0</v>
      </c>
      <c r="J182" s="46">
        <v>0</v>
      </c>
      <c r="K182" s="46">
        <v>6274</v>
      </c>
      <c r="L182" s="46">
        <v>0</v>
      </c>
      <c r="M182" s="46">
        <v>0</v>
      </c>
      <c r="N182" s="46">
        <v>0</v>
      </c>
      <c r="O182" s="46">
        <f t="shared" si="7"/>
        <v>47026.1</v>
      </c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46"/>
      <c r="AD182" s="46"/>
    </row>
    <row r="183" spans="1:29" ht="15">
      <c r="A183" s="89">
        <v>3981</v>
      </c>
      <c r="B183" s="89" t="s">
        <v>336</v>
      </c>
      <c r="C183" s="46">
        <v>47319</v>
      </c>
      <c r="D183" s="46">
        <v>24004</v>
      </c>
      <c r="E183" s="46">
        <v>20846</v>
      </c>
      <c r="F183" s="46">
        <v>39161</v>
      </c>
      <c r="G183" s="46">
        <v>25904</v>
      </c>
      <c r="H183" s="46">
        <v>31415</v>
      </c>
      <c r="I183" s="46">
        <v>22225</v>
      </c>
      <c r="J183" s="46">
        <v>22670</v>
      </c>
      <c r="K183" s="46">
        <v>27443</v>
      </c>
      <c r="L183" s="46">
        <v>23841</v>
      </c>
      <c r="M183" s="46">
        <v>24215</v>
      </c>
      <c r="N183" s="46">
        <v>28059</v>
      </c>
      <c r="O183" s="46">
        <f t="shared" si="7"/>
        <v>337102</v>
      </c>
      <c r="P183" s="58"/>
      <c r="Q183" s="58"/>
      <c r="R183" s="58"/>
      <c r="S183" s="58"/>
      <c r="T183" s="58"/>
      <c r="U183" s="58"/>
      <c r="V183" s="58"/>
      <c r="AC183" s="46"/>
    </row>
    <row r="184" spans="1:30" ht="15">
      <c r="A184" s="89">
        <v>3993</v>
      </c>
      <c r="B184" s="89" t="s">
        <v>337</v>
      </c>
      <c r="C184" s="46">
        <v>4769.41</v>
      </c>
      <c r="D184" s="46">
        <v>4760.19</v>
      </c>
      <c r="E184" s="46">
        <v>4803.24</v>
      </c>
      <c r="F184" s="46">
        <v>4837.06</v>
      </c>
      <c r="G184" s="46">
        <v>5762.74</v>
      </c>
      <c r="H184" s="46">
        <v>4701.76</v>
      </c>
      <c r="I184" s="46">
        <v>4735.58</v>
      </c>
      <c r="J184" s="46">
        <v>4769.41</v>
      </c>
      <c r="K184" s="46">
        <v>9471.17</v>
      </c>
      <c r="L184" s="46">
        <v>4972.36</v>
      </c>
      <c r="M184" s="46">
        <v>5175.32</v>
      </c>
      <c r="N184" s="46">
        <v>6772.05</v>
      </c>
      <c r="O184" s="46">
        <f t="shared" si="7"/>
        <v>65530.29</v>
      </c>
      <c r="P184" s="58"/>
      <c r="Q184" s="58"/>
      <c r="R184" s="58"/>
      <c r="S184" s="58"/>
      <c r="T184" s="58"/>
      <c r="U184" s="58"/>
      <c r="V184" s="58"/>
      <c r="AD184" s="46"/>
    </row>
    <row r="185" spans="1:30" ht="15">
      <c r="A185" s="109">
        <v>5410</v>
      </c>
      <c r="B185" s="109" t="s">
        <v>276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>
        <v>6000000</v>
      </c>
      <c r="O185" s="46">
        <f t="shared" si="7"/>
        <v>6000000</v>
      </c>
      <c r="P185" s="58"/>
      <c r="Q185" s="58"/>
      <c r="R185" s="58"/>
      <c r="S185" s="58"/>
      <c r="T185" s="58"/>
      <c r="U185" s="58"/>
      <c r="V185" s="58"/>
      <c r="AD185" s="46"/>
    </row>
    <row r="186" spans="1:30" ht="15">
      <c r="A186" s="89">
        <v>5690</v>
      </c>
      <c r="B186" s="89" t="s">
        <v>411</v>
      </c>
      <c r="C186" s="46">
        <v>0</v>
      </c>
      <c r="D186" s="46">
        <v>0</v>
      </c>
      <c r="E186" s="46">
        <v>0</v>
      </c>
      <c r="F186" s="46">
        <v>32480</v>
      </c>
      <c r="G186" s="46">
        <v>0</v>
      </c>
      <c r="H186" s="46">
        <v>0</v>
      </c>
      <c r="I186" s="46">
        <v>0</v>
      </c>
      <c r="J186" s="46">
        <v>33074.94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7"/>
        <v>65554.94</v>
      </c>
      <c r="P186" s="58"/>
      <c r="Q186" s="58"/>
      <c r="R186" s="58"/>
      <c r="S186" s="58"/>
      <c r="T186" s="58"/>
      <c r="U186" s="58"/>
      <c r="V186" s="58"/>
      <c r="AD186" s="46"/>
    </row>
    <row r="187" spans="1:30" ht="15">
      <c r="A187" s="89">
        <v>6101</v>
      </c>
      <c r="B187" s="89" t="s">
        <v>406</v>
      </c>
      <c r="C187" s="46">
        <v>0</v>
      </c>
      <c r="D187" s="46">
        <v>730934.04</v>
      </c>
      <c r="E187" s="46">
        <v>0</v>
      </c>
      <c r="F187" s="46">
        <v>348000</v>
      </c>
      <c r="G187" s="46">
        <v>337000</v>
      </c>
      <c r="H187" s="46">
        <v>78688.65</v>
      </c>
      <c r="I187" s="46">
        <v>479864.02</v>
      </c>
      <c r="J187" s="46">
        <v>365467.02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7"/>
        <v>2339953.73</v>
      </c>
      <c r="P187" s="58"/>
      <c r="Q187" s="58"/>
      <c r="R187" s="58"/>
      <c r="S187" s="58"/>
      <c r="T187" s="58"/>
      <c r="U187" s="58"/>
      <c r="V187" s="58"/>
      <c r="AD187" s="46"/>
    </row>
    <row r="188" spans="1:30" ht="15">
      <c r="A188" s="89">
        <v>6123</v>
      </c>
      <c r="B188" s="85" t="s">
        <v>339</v>
      </c>
      <c r="C188" s="46">
        <v>0</v>
      </c>
      <c r="D188" s="46">
        <v>1035550.06</v>
      </c>
      <c r="E188" s="46">
        <v>1445167.26</v>
      </c>
      <c r="F188" s="46">
        <v>704363.67</v>
      </c>
      <c r="G188" s="46">
        <v>350812.03</v>
      </c>
      <c r="H188" s="46">
        <v>0</v>
      </c>
      <c r="I188" s="46">
        <v>505842</v>
      </c>
      <c r="J188" s="46">
        <v>379803.29</v>
      </c>
      <c r="K188" s="46">
        <v>0</v>
      </c>
      <c r="L188" s="46">
        <v>300440</v>
      </c>
      <c r="M188" s="46">
        <v>0</v>
      </c>
      <c r="N188" s="46">
        <v>0</v>
      </c>
      <c r="O188" s="46">
        <f t="shared" si="7"/>
        <v>4721978.3100000005</v>
      </c>
      <c r="P188" s="58"/>
      <c r="Q188" s="58"/>
      <c r="R188" s="58"/>
      <c r="S188" s="58"/>
      <c r="T188" s="58"/>
      <c r="U188" s="58"/>
      <c r="V188" s="58"/>
      <c r="AD188" s="46"/>
    </row>
    <row r="189" spans="1:22" ht="15">
      <c r="A189" s="89">
        <v>6271</v>
      </c>
      <c r="B189" s="89" t="s">
        <v>405</v>
      </c>
      <c r="C189" s="46">
        <v>1224906.31</v>
      </c>
      <c r="D189" s="46">
        <v>1527539.82</v>
      </c>
      <c r="E189" s="46">
        <v>1018359</v>
      </c>
      <c r="F189" s="46">
        <v>500000</v>
      </c>
      <c r="G189" s="46">
        <v>1359537.46</v>
      </c>
      <c r="H189" s="46">
        <v>766338.13</v>
      </c>
      <c r="I189" s="46">
        <v>399999.99</v>
      </c>
      <c r="J189" s="46">
        <v>940554</v>
      </c>
      <c r="K189" s="46">
        <v>0</v>
      </c>
      <c r="L189" s="46">
        <v>0</v>
      </c>
      <c r="M189" s="46">
        <v>0</v>
      </c>
      <c r="N189" s="46">
        <v>432814.44</v>
      </c>
      <c r="O189" s="46">
        <f t="shared" si="7"/>
        <v>8170049.15</v>
      </c>
      <c r="P189" s="58"/>
      <c r="Q189" s="58"/>
      <c r="R189" s="58"/>
      <c r="S189" s="58"/>
      <c r="T189" s="58"/>
      <c r="U189" s="58"/>
      <c r="V189" s="58"/>
    </row>
    <row r="190" spans="1:22" ht="38.25">
      <c r="A190" s="89" t="s">
        <v>345</v>
      </c>
      <c r="B190" s="89" t="s">
        <v>304</v>
      </c>
      <c r="C190" s="44">
        <f aca="true" t="shared" si="8" ref="C190:O190">SUM(C152:C189)</f>
        <v>2651648.07</v>
      </c>
      <c r="D190" s="44">
        <f t="shared" si="8"/>
        <v>5279784.25</v>
      </c>
      <c r="E190" s="44">
        <f t="shared" si="8"/>
        <v>4363184.5</v>
      </c>
      <c r="F190" s="44">
        <f t="shared" si="8"/>
        <v>3346189.6799999997</v>
      </c>
      <c r="G190" s="44">
        <f t="shared" si="8"/>
        <v>3993856.34</v>
      </c>
      <c r="H190" s="44">
        <f t="shared" si="8"/>
        <v>2148022.75</v>
      </c>
      <c r="I190" s="44">
        <f t="shared" si="8"/>
        <v>3055852.83</v>
      </c>
      <c r="J190" s="44">
        <f t="shared" si="8"/>
        <v>3732412.1</v>
      </c>
      <c r="K190" s="44">
        <f t="shared" si="8"/>
        <v>1945379.7699999998</v>
      </c>
      <c r="L190" s="44">
        <f t="shared" si="8"/>
        <v>1620682.8900000004</v>
      </c>
      <c r="M190" s="44">
        <f t="shared" si="8"/>
        <v>1710045.84</v>
      </c>
      <c r="N190" s="44">
        <f t="shared" si="8"/>
        <v>7697343.87</v>
      </c>
      <c r="O190" s="44">
        <f t="shared" si="8"/>
        <v>41544402.89</v>
      </c>
      <c r="P190" s="58"/>
      <c r="Q190" s="58"/>
      <c r="R190" s="58"/>
      <c r="S190" s="58"/>
      <c r="T190" s="58"/>
      <c r="U190" s="58"/>
      <c r="V190" s="58"/>
    </row>
    <row r="191" spans="1:22" ht="15">
      <c r="A191" s="88"/>
      <c r="C191" s="44"/>
      <c r="D191" s="46"/>
      <c r="E191" s="46"/>
      <c r="F191" s="46"/>
      <c r="G191" s="44"/>
      <c r="H191" s="46"/>
      <c r="J191" s="46"/>
      <c r="K191" s="46"/>
      <c r="L191" s="46"/>
      <c r="M191" s="46"/>
      <c r="N191" s="46"/>
      <c r="O191" s="46"/>
      <c r="P191" s="58"/>
      <c r="Q191" s="58"/>
      <c r="R191" s="58"/>
      <c r="S191" s="58"/>
      <c r="T191" s="58"/>
      <c r="U191" s="58"/>
      <c r="V191" s="58"/>
    </row>
    <row r="192" spans="1:22" ht="25.5">
      <c r="A192" s="40">
        <v>500</v>
      </c>
      <c r="B192" s="73" t="s">
        <v>346</v>
      </c>
      <c r="C192" s="47"/>
      <c r="D192" s="47"/>
      <c r="E192" s="47"/>
      <c r="F192" s="47"/>
      <c r="G192" s="47"/>
      <c r="H192" s="47"/>
      <c r="I192" s="47"/>
      <c r="J192" s="46"/>
      <c r="K192" s="46"/>
      <c r="L192" s="46"/>
      <c r="M192" s="46"/>
      <c r="N192" s="46"/>
      <c r="O192" s="46"/>
      <c r="P192" s="58"/>
      <c r="Q192" s="58"/>
      <c r="R192" s="58"/>
      <c r="S192" s="58"/>
      <c r="T192" s="58"/>
      <c r="U192" s="58"/>
      <c r="V192" s="58"/>
    </row>
    <row r="193" spans="1:23" ht="15">
      <c r="A193" s="89">
        <v>1131</v>
      </c>
      <c r="B193" s="89" t="s">
        <v>210</v>
      </c>
      <c r="C193" s="46">
        <v>171481.32</v>
      </c>
      <c r="D193" s="46">
        <v>164488.52</v>
      </c>
      <c r="E193" s="46">
        <v>247653.1</v>
      </c>
      <c r="F193" s="46">
        <v>185454.97</v>
      </c>
      <c r="G193" s="46">
        <v>229745.43</v>
      </c>
      <c r="H193" s="46">
        <v>176354.49</v>
      </c>
      <c r="I193" s="46">
        <v>175903.21</v>
      </c>
      <c r="J193" s="46">
        <v>220998.96</v>
      </c>
      <c r="K193" s="46">
        <v>184065.85</v>
      </c>
      <c r="L193" s="46">
        <v>189112.56</v>
      </c>
      <c r="M193" s="46">
        <v>237223.07</v>
      </c>
      <c r="N193" s="46">
        <v>191792.42</v>
      </c>
      <c r="O193" s="46">
        <f>SUM(C193:N193)</f>
        <v>2374273.9</v>
      </c>
      <c r="P193" s="58"/>
      <c r="Q193" s="58"/>
      <c r="R193" s="58"/>
      <c r="S193" s="58"/>
      <c r="T193" s="58"/>
      <c r="U193" s="58"/>
      <c r="V193" s="58"/>
      <c r="W193" s="58"/>
    </row>
    <row r="194" spans="1:23" ht="15">
      <c r="A194" s="89">
        <v>1322</v>
      </c>
      <c r="B194" s="89" t="s">
        <v>213</v>
      </c>
      <c r="C194" s="46">
        <v>3098.66</v>
      </c>
      <c r="D194" s="46">
        <v>3172.49</v>
      </c>
      <c r="E194" s="46">
        <v>4666.01</v>
      </c>
      <c r="F194" s="46">
        <v>4459.24</v>
      </c>
      <c r="G194" s="46">
        <v>4570.03</v>
      </c>
      <c r="H194" s="46">
        <v>3713.44</v>
      </c>
      <c r="I194" s="46">
        <v>3717.16</v>
      </c>
      <c r="J194" s="46">
        <v>4299.34</v>
      </c>
      <c r="K194" s="46">
        <v>4185.5</v>
      </c>
      <c r="L194" s="46">
        <v>3680.54</v>
      </c>
      <c r="M194" s="46">
        <v>4396.18</v>
      </c>
      <c r="N194" s="46">
        <v>3599.95</v>
      </c>
      <c r="O194" s="46">
        <f aca="true" t="shared" si="9" ref="O194:O217">SUM(C194:N194)</f>
        <v>47558.53999999999</v>
      </c>
      <c r="P194" s="58"/>
      <c r="Q194" s="58"/>
      <c r="R194" s="58"/>
      <c r="S194" s="58"/>
      <c r="T194" s="58"/>
      <c r="U194" s="58"/>
      <c r="V194" s="58"/>
      <c r="W194" s="58"/>
    </row>
    <row r="195" spans="1:22" ht="15">
      <c r="A195" s="89">
        <v>1323</v>
      </c>
      <c r="B195" s="89" t="s">
        <v>214</v>
      </c>
      <c r="C195" s="46">
        <v>25505.04</v>
      </c>
      <c r="D195" s="46">
        <v>21748.83</v>
      </c>
      <c r="E195" s="46">
        <v>28380.69</v>
      </c>
      <c r="F195" s="46">
        <v>26154.02</v>
      </c>
      <c r="G195" s="46">
        <v>26988.97</v>
      </c>
      <c r="H195" s="46">
        <v>24377.14</v>
      </c>
      <c r="I195" s="46">
        <v>23380.23</v>
      </c>
      <c r="J195" s="46">
        <v>29194.07</v>
      </c>
      <c r="K195" s="46">
        <v>24240.56</v>
      </c>
      <c r="L195" s="46">
        <v>25062.45</v>
      </c>
      <c r="M195" s="46">
        <v>31328.06</v>
      </c>
      <c r="N195" s="46">
        <v>33570.39</v>
      </c>
      <c r="O195" s="46">
        <f t="shared" si="9"/>
        <v>319930.45000000007</v>
      </c>
      <c r="P195" s="58"/>
      <c r="Q195" s="58"/>
      <c r="R195" s="58"/>
      <c r="S195" s="58"/>
      <c r="T195" s="58"/>
      <c r="U195" s="58"/>
      <c r="V195" s="58"/>
    </row>
    <row r="196" spans="1:22" ht="15">
      <c r="A196" s="89">
        <v>1324</v>
      </c>
      <c r="B196" s="89" t="s">
        <v>215</v>
      </c>
      <c r="C196" s="46">
        <v>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1997.32</v>
      </c>
      <c r="L196" s="46">
        <v>0</v>
      </c>
      <c r="M196" s="46">
        <v>0</v>
      </c>
      <c r="N196" s="46">
        <v>0</v>
      </c>
      <c r="O196" s="46">
        <f t="shared" si="9"/>
        <v>1997.32</v>
      </c>
      <c r="P196" s="58"/>
      <c r="Q196" s="58"/>
      <c r="R196" s="58"/>
      <c r="S196" s="58"/>
      <c r="T196" s="58"/>
      <c r="U196" s="58"/>
      <c r="V196" s="58"/>
    </row>
    <row r="197" spans="1:22" ht="15">
      <c r="A197" s="89">
        <v>1325</v>
      </c>
      <c r="B197" s="89" t="s">
        <v>216</v>
      </c>
      <c r="C197" s="46">
        <v>7039.42</v>
      </c>
      <c r="D197" s="46">
        <v>6002.68</v>
      </c>
      <c r="E197" s="46">
        <v>7460.92</v>
      </c>
      <c r="F197" s="46">
        <v>6688.11</v>
      </c>
      <c r="G197" s="46">
        <v>10188.04</v>
      </c>
      <c r="H197" s="46">
        <v>6728.09</v>
      </c>
      <c r="I197" s="46">
        <v>6735.16</v>
      </c>
      <c r="J197" s="46">
        <v>6551.05</v>
      </c>
      <c r="K197" s="46">
        <v>6917.24</v>
      </c>
      <c r="L197" s="46">
        <v>6917.24</v>
      </c>
      <c r="M197" s="46">
        <v>8646.54</v>
      </c>
      <c r="N197" s="46">
        <v>6868.74</v>
      </c>
      <c r="O197" s="46">
        <f t="shared" si="9"/>
        <v>86743.23</v>
      </c>
      <c r="P197" s="58"/>
      <c r="Q197" s="58"/>
      <c r="R197" s="58"/>
      <c r="S197" s="58"/>
      <c r="T197" s="58"/>
      <c r="U197" s="58"/>
      <c r="V197" s="58"/>
    </row>
    <row r="198" spans="1:22" ht="25.5">
      <c r="A198" s="89">
        <v>1332</v>
      </c>
      <c r="B198" s="89" t="s">
        <v>217</v>
      </c>
      <c r="C198" s="46">
        <v>580.99</v>
      </c>
      <c r="D198" s="46">
        <v>2552.28</v>
      </c>
      <c r="E198" s="46">
        <v>0</v>
      </c>
      <c r="F198" s="46">
        <v>677.22</v>
      </c>
      <c r="G198" s="46">
        <v>0</v>
      </c>
      <c r="H198" s="46">
        <v>338.6</v>
      </c>
      <c r="I198" s="46">
        <v>690.72</v>
      </c>
      <c r="J198" s="46">
        <v>1011.33</v>
      </c>
      <c r="K198" s="46">
        <v>5647.98</v>
      </c>
      <c r="L198" s="46">
        <v>4599.87</v>
      </c>
      <c r="M198" s="46">
        <v>3493.31</v>
      </c>
      <c r="N198" s="46">
        <v>103.32</v>
      </c>
      <c r="O198" s="46">
        <f t="shared" si="9"/>
        <v>19695.620000000003</v>
      </c>
      <c r="P198" s="58"/>
      <c r="Q198" s="58"/>
      <c r="R198" s="58"/>
      <c r="S198" s="58"/>
      <c r="T198" s="58"/>
      <c r="U198" s="58"/>
      <c r="V198" s="58"/>
    </row>
    <row r="199" spans="1:22" ht="15">
      <c r="A199" s="89">
        <v>1336</v>
      </c>
      <c r="B199" s="89" t="s">
        <v>218</v>
      </c>
      <c r="C199" s="46">
        <v>10903.81</v>
      </c>
      <c r="D199" s="46">
        <v>5725.57</v>
      </c>
      <c r="E199" s="46">
        <v>7707.07</v>
      </c>
      <c r="F199" s="46">
        <v>31777.29</v>
      </c>
      <c r="G199" s="46">
        <v>12448.95</v>
      </c>
      <c r="H199" s="46">
        <v>0</v>
      </c>
      <c r="I199" s="46">
        <v>8368.9</v>
      </c>
      <c r="J199" s="46">
        <v>0</v>
      </c>
      <c r="K199" s="46">
        <v>8440.75</v>
      </c>
      <c r="L199" s="46">
        <v>0</v>
      </c>
      <c r="M199" s="46">
        <v>11248.87</v>
      </c>
      <c r="N199" s="46">
        <v>17653.45</v>
      </c>
      <c r="O199" s="46">
        <f t="shared" si="9"/>
        <v>114274.65999999999</v>
      </c>
      <c r="P199" s="58"/>
      <c r="Q199" s="58"/>
      <c r="R199" s="58"/>
      <c r="S199" s="58"/>
      <c r="T199" s="58"/>
      <c r="U199" s="58"/>
      <c r="V199" s="58"/>
    </row>
    <row r="200" spans="1:22" ht="15">
      <c r="A200" s="89">
        <v>1337</v>
      </c>
      <c r="B200" s="89" t="s">
        <v>219</v>
      </c>
      <c r="C200" s="46">
        <v>0</v>
      </c>
      <c r="D200" s="46">
        <v>0</v>
      </c>
      <c r="E200" s="46">
        <v>54030.17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9"/>
        <v>54030.17</v>
      </c>
      <c r="P200" s="58"/>
      <c r="Q200" s="58"/>
      <c r="R200" s="58"/>
      <c r="S200" s="58"/>
      <c r="T200" s="58"/>
      <c r="U200" s="58"/>
      <c r="V200" s="58"/>
    </row>
    <row r="201" spans="1:22" ht="15">
      <c r="A201" s="89">
        <v>1338</v>
      </c>
      <c r="B201" s="89" t="s">
        <v>220</v>
      </c>
      <c r="C201" s="46">
        <v>0</v>
      </c>
      <c r="D201" s="46">
        <v>6217.48</v>
      </c>
      <c r="E201" s="46">
        <v>0</v>
      </c>
      <c r="F201" s="46">
        <v>757.14</v>
      </c>
      <c r="G201" s="46">
        <v>1514.28</v>
      </c>
      <c r="H201" s="46">
        <v>2538.91</v>
      </c>
      <c r="I201" s="46">
        <v>826.56</v>
      </c>
      <c r="J201" s="46">
        <v>2101.49</v>
      </c>
      <c r="K201" s="46">
        <v>5001.68</v>
      </c>
      <c r="L201" s="46">
        <v>8562.76</v>
      </c>
      <c r="M201" s="46">
        <v>19120.82</v>
      </c>
      <c r="N201" s="46">
        <v>859.96</v>
      </c>
      <c r="O201" s="46">
        <f t="shared" si="9"/>
        <v>47501.08</v>
      </c>
      <c r="P201" s="58"/>
      <c r="Q201" s="58"/>
      <c r="R201" s="58"/>
      <c r="S201" s="58"/>
      <c r="T201" s="58"/>
      <c r="U201" s="58"/>
      <c r="V201" s="58"/>
    </row>
    <row r="202" spans="1:22" ht="15">
      <c r="A202" s="89">
        <v>1411</v>
      </c>
      <c r="B202" s="89" t="s">
        <v>221</v>
      </c>
      <c r="C202" s="46">
        <v>29532.93</v>
      </c>
      <c r="D202" s="46">
        <v>26330.73</v>
      </c>
      <c r="E202" s="46">
        <v>32184.65</v>
      </c>
      <c r="F202" s="46">
        <v>32038.1</v>
      </c>
      <c r="G202" s="46">
        <v>37781.87</v>
      </c>
      <c r="H202" s="46">
        <v>36241.87</v>
      </c>
      <c r="I202" s="46">
        <v>34573.69</v>
      </c>
      <c r="J202" s="46">
        <v>34011.56</v>
      </c>
      <c r="K202" s="46">
        <v>32921.35</v>
      </c>
      <c r="L202" s="46">
        <v>34482.86</v>
      </c>
      <c r="M202" s="46">
        <v>34762.02</v>
      </c>
      <c r="N202" s="46">
        <v>37567.91</v>
      </c>
      <c r="O202" s="46">
        <f t="shared" si="9"/>
        <v>402429.54000000004</v>
      </c>
      <c r="P202" s="58"/>
      <c r="Q202" s="58"/>
      <c r="R202" s="58"/>
      <c r="S202" s="58"/>
      <c r="T202" s="58"/>
      <c r="U202" s="58"/>
      <c r="V202" s="58"/>
    </row>
    <row r="203" spans="1:22" ht="15">
      <c r="A203" s="89">
        <v>1421</v>
      </c>
      <c r="B203" s="89" t="s">
        <v>222</v>
      </c>
      <c r="C203" s="46">
        <v>0</v>
      </c>
      <c r="D203" s="46">
        <v>21792.34</v>
      </c>
      <c r="E203" s="46">
        <v>0</v>
      </c>
      <c r="F203" s="46">
        <v>25830.24</v>
      </c>
      <c r="G203" s="46">
        <v>0</v>
      </c>
      <c r="H203" s="46">
        <v>27417.71</v>
      </c>
      <c r="I203" s="46">
        <v>0</v>
      </c>
      <c r="J203" s="46">
        <v>25105.07</v>
      </c>
      <c r="K203" s="46">
        <v>0</v>
      </c>
      <c r="L203" s="46">
        <v>23700.82</v>
      </c>
      <c r="M203" s="46">
        <v>0</v>
      </c>
      <c r="N203" s="46">
        <v>26015.29</v>
      </c>
      <c r="O203" s="46">
        <f t="shared" si="9"/>
        <v>149861.47000000003</v>
      </c>
      <c r="P203" s="58"/>
      <c r="Q203" s="58"/>
      <c r="R203" s="58"/>
      <c r="S203" s="58"/>
      <c r="T203" s="58"/>
      <c r="U203" s="58"/>
      <c r="V203" s="58"/>
    </row>
    <row r="204" spans="1:22" ht="15">
      <c r="A204" s="89">
        <v>1431</v>
      </c>
      <c r="B204" s="89" t="s">
        <v>223</v>
      </c>
      <c r="C204" s="46">
        <v>0</v>
      </c>
      <c r="D204" s="46">
        <v>22209.36</v>
      </c>
      <c r="E204" s="46">
        <v>0</v>
      </c>
      <c r="F204" s="46">
        <v>26964.42</v>
      </c>
      <c r="G204" s="46">
        <v>0</v>
      </c>
      <c r="H204" s="46">
        <v>28189.16</v>
      </c>
      <c r="I204" s="46">
        <v>0</v>
      </c>
      <c r="J204" s="46">
        <v>25240.49</v>
      </c>
      <c r="K204" s="46">
        <v>0</v>
      </c>
      <c r="L204" s="46">
        <v>24882.54</v>
      </c>
      <c r="M204" s="46">
        <v>0</v>
      </c>
      <c r="N204" s="46">
        <v>26795.76</v>
      </c>
      <c r="O204" s="46">
        <f t="shared" si="9"/>
        <v>154281.73</v>
      </c>
      <c r="P204" s="58"/>
      <c r="Q204" s="58"/>
      <c r="R204" s="58"/>
      <c r="S204" s="58"/>
      <c r="T204" s="58"/>
      <c r="U204" s="58"/>
      <c r="V204" s="58"/>
    </row>
    <row r="205" spans="1:22" ht="15">
      <c r="A205" s="89">
        <v>1543</v>
      </c>
      <c r="B205" s="89" t="s">
        <v>347</v>
      </c>
      <c r="C205" s="46">
        <v>2843.4</v>
      </c>
      <c r="D205" s="46">
        <v>2843.4</v>
      </c>
      <c r="E205" s="46">
        <v>2843.4</v>
      </c>
      <c r="F205" s="46">
        <v>2843.4</v>
      </c>
      <c r="G205" s="46">
        <v>2843.4</v>
      </c>
      <c r="H205" s="46">
        <v>2843.4</v>
      </c>
      <c r="I205" s="46">
        <v>2843.4</v>
      </c>
      <c r="J205" s="46">
        <v>2843.4</v>
      </c>
      <c r="K205" s="46">
        <v>2843.4</v>
      </c>
      <c r="L205" s="46">
        <v>2843.4</v>
      </c>
      <c r="M205" s="46">
        <v>2843.4</v>
      </c>
      <c r="N205" s="46">
        <v>2843.4</v>
      </c>
      <c r="O205" s="46">
        <f t="shared" si="9"/>
        <v>34120.80000000001</v>
      </c>
      <c r="P205" s="58"/>
      <c r="Q205" s="58"/>
      <c r="R205" s="58"/>
      <c r="S205" s="58"/>
      <c r="T205" s="58"/>
      <c r="U205" s="58"/>
      <c r="V205" s="58"/>
    </row>
    <row r="206" spans="1:22" ht="15">
      <c r="A206" s="89">
        <v>1545</v>
      </c>
      <c r="B206" s="89" t="s">
        <v>225</v>
      </c>
      <c r="C206" s="46">
        <v>34020</v>
      </c>
      <c r="D206" s="46">
        <v>33048</v>
      </c>
      <c r="E206" s="46">
        <v>33048</v>
      </c>
      <c r="F206" s="46">
        <v>34020</v>
      </c>
      <c r="G206" s="46">
        <v>34020</v>
      </c>
      <c r="H206" s="46">
        <v>33048</v>
      </c>
      <c r="I206" s="46">
        <v>33048</v>
      </c>
      <c r="J206" s="46">
        <v>34020</v>
      </c>
      <c r="K206" s="46">
        <v>66096</v>
      </c>
      <c r="L206" s="46">
        <v>34992</v>
      </c>
      <c r="M206" s="46">
        <v>34992</v>
      </c>
      <c r="N206" s="46">
        <v>44532</v>
      </c>
      <c r="O206" s="46">
        <f t="shared" si="9"/>
        <v>448884</v>
      </c>
      <c r="P206" s="58"/>
      <c r="Q206" s="58"/>
      <c r="R206" s="58"/>
      <c r="S206" s="58"/>
      <c r="T206" s="58"/>
      <c r="U206" s="58"/>
      <c r="V206" s="58"/>
    </row>
    <row r="207" spans="1:22" ht="15">
      <c r="A207" s="89">
        <v>1547</v>
      </c>
      <c r="B207" s="89" t="s">
        <v>226</v>
      </c>
      <c r="C207" s="46">
        <v>22522.66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9"/>
        <v>22522.66</v>
      </c>
      <c r="P207" s="58"/>
      <c r="Q207" s="58"/>
      <c r="R207" s="58"/>
      <c r="S207" s="58"/>
      <c r="T207" s="58"/>
      <c r="U207" s="58"/>
      <c r="V207" s="58"/>
    </row>
    <row r="208" spans="1:22" ht="15">
      <c r="A208" s="89">
        <v>1548</v>
      </c>
      <c r="B208" s="89" t="s">
        <v>227</v>
      </c>
      <c r="C208" s="46">
        <v>0</v>
      </c>
      <c r="D208" s="46">
        <v>0</v>
      </c>
      <c r="E208" s="46">
        <v>0</v>
      </c>
      <c r="F208" s="46">
        <v>0</v>
      </c>
      <c r="G208" s="46">
        <v>23833.05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9"/>
        <v>23833.05</v>
      </c>
      <c r="P208" s="58"/>
      <c r="Q208" s="58"/>
      <c r="R208" s="58"/>
      <c r="S208" s="58"/>
      <c r="T208" s="58"/>
      <c r="U208" s="58"/>
      <c r="V208" s="58"/>
    </row>
    <row r="209" spans="1:22" ht="15">
      <c r="A209" s="89">
        <v>1592</v>
      </c>
      <c r="B209" s="89" t="s">
        <v>228</v>
      </c>
      <c r="C209" s="46">
        <v>17278.92</v>
      </c>
      <c r="D209" s="46">
        <v>16538.4</v>
      </c>
      <c r="E209" s="46">
        <v>22247.77</v>
      </c>
      <c r="F209" s="46">
        <v>18536.8</v>
      </c>
      <c r="G209" s="46">
        <v>23171</v>
      </c>
      <c r="H209" s="46">
        <v>18175.18</v>
      </c>
      <c r="I209" s="46">
        <v>17778.74</v>
      </c>
      <c r="J209" s="46">
        <v>22180.2</v>
      </c>
      <c r="K209" s="46">
        <v>18432.94</v>
      </c>
      <c r="L209" s="46">
        <v>19057.92</v>
      </c>
      <c r="M209" s="46">
        <v>23822.4</v>
      </c>
      <c r="N209" s="46">
        <v>19256.03</v>
      </c>
      <c r="O209" s="46">
        <f t="shared" si="9"/>
        <v>236476.3</v>
      </c>
      <c r="P209" s="58"/>
      <c r="Q209" s="58"/>
      <c r="R209" s="58"/>
      <c r="S209" s="58"/>
      <c r="T209" s="58"/>
      <c r="U209" s="58"/>
      <c r="V209" s="58"/>
    </row>
    <row r="210" spans="1:22" ht="15">
      <c r="A210" s="89">
        <v>1593</v>
      </c>
      <c r="B210" s="89" t="s">
        <v>229</v>
      </c>
      <c r="C210" s="46">
        <v>17278.92</v>
      </c>
      <c r="D210" s="46">
        <v>16538.4</v>
      </c>
      <c r="E210" s="46">
        <v>22247.77</v>
      </c>
      <c r="F210" s="46">
        <v>18536.8</v>
      </c>
      <c r="G210" s="46">
        <v>23171</v>
      </c>
      <c r="H210" s="46">
        <v>18175.18</v>
      </c>
      <c r="I210" s="46">
        <v>17778.74</v>
      </c>
      <c r="J210" s="46">
        <v>22180.2</v>
      </c>
      <c r="K210" s="46">
        <v>18432.94</v>
      </c>
      <c r="L210" s="46">
        <v>19057.92</v>
      </c>
      <c r="M210" s="46">
        <v>23822.4</v>
      </c>
      <c r="N210" s="46">
        <v>19256.03</v>
      </c>
      <c r="O210" s="46">
        <f t="shared" si="9"/>
        <v>236476.3</v>
      </c>
      <c r="P210" s="58"/>
      <c r="Q210" s="58"/>
      <c r="R210" s="58"/>
      <c r="S210" s="58"/>
      <c r="T210" s="58"/>
      <c r="U210" s="58"/>
      <c r="V210" s="58"/>
    </row>
    <row r="211" spans="1:22" ht="15">
      <c r="A211" s="89">
        <v>1612</v>
      </c>
      <c r="B211" s="89" t="s">
        <v>230</v>
      </c>
      <c r="C211" s="46">
        <v>4120.78</v>
      </c>
      <c r="D211" s="46">
        <v>3951.3</v>
      </c>
      <c r="E211" s="46">
        <v>5843</v>
      </c>
      <c r="F211" s="46">
        <v>4450.57</v>
      </c>
      <c r="G211" s="46">
        <v>5521.75</v>
      </c>
      <c r="H211" s="46">
        <v>4254.1</v>
      </c>
      <c r="I211" s="46">
        <v>4229.21</v>
      </c>
      <c r="J211" s="46">
        <v>5307.19</v>
      </c>
      <c r="K211" s="46">
        <v>6627.95</v>
      </c>
      <c r="L211" s="46">
        <v>4544.57</v>
      </c>
      <c r="M211" s="46">
        <v>14243.39</v>
      </c>
      <c r="N211" s="46">
        <v>23030.44</v>
      </c>
      <c r="O211" s="46">
        <f t="shared" si="9"/>
        <v>86124.25</v>
      </c>
      <c r="P211" s="58"/>
      <c r="Q211" s="58"/>
      <c r="R211" s="58"/>
      <c r="S211" s="58"/>
      <c r="T211" s="58"/>
      <c r="U211" s="58"/>
      <c r="V211" s="58"/>
    </row>
    <row r="212" spans="1:22" ht="15">
      <c r="A212" s="89">
        <v>2712</v>
      </c>
      <c r="B212" s="89" t="s">
        <v>317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9"/>
        <v>0</v>
      </c>
      <c r="P212" s="58"/>
      <c r="Q212" s="58"/>
      <c r="R212" s="58"/>
      <c r="S212" s="58"/>
      <c r="T212" s="58"/>
      <c r="U212" s="58"/>
      <c r="V212" s="58"/>
    </row>
    <row r="213" spans="1:22" ht="15">
      <c r="A213" s="89">
        <v>2911</v>
      </c>
      <c r="B213" s="89" t="s">
        <v>243</v>
      </c>
      <c r="C213" s="46">
        <v>10269.18</v>
      </c>
      <c r="D213" s="46">
        <v>5029.71</v>
      </c>
      <c r="E213" s="46">
        <v>8845.59</v>
      </c>
      <c r="F213" s="46">
        <v>6395.65</v>
      </c>
      <c r="G213" s="46">
        <v>6140.14</v>
      </c>
      <c r="H213" s="46">
        <v>1062.36</v>
      </c>
      <c r="I213" s="46">
        <v>2638.04</v>
      </c>
      <c r="J213" s="46">
        <v>4181.13</v>
      </c>
      <c r="K213" s="46">
        <v>4334.27</v>
      </c>
      <c r="L213" s="46">
        <v>2175.34</v>
      </c>
      <c r="M213" s="46">
        <v>519.68</v>
      </c>
      <c r="N213" s="46">
        <v>263.2</v>
      </c>
      <c r="O213" s="46">
        <f t="shared" si="9"/>
        <v>51854.289999999986</v>
      </c>
      <c r="P213" s="58"/>
      <c r="Q213" s="58"/>
      <c r="R213" s="58"/>
      <c r="S213" s="58"/>
      <c r="T213" s="58"/>
      <c r="U213" s="58"/>
      <c r="V213" s="58"/>
    </row>
    <row r="214" spans="1:22" ht="15">
      <c r="A214" s="89">
        <v>3341</v>
      </c>
      <c r="B214" s="89" t="s">
        <v>252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9"/>
        <v>0</v>
      </c>
      <c r="P214" s="58"/>
      <c r="Q214" s="58"/>
      <c r="R214" s="58"/>
      <c r="S214" s="58"/>
      <c r="T214" s="58"/>
      <c r="U214" s="58"/>
      <c r="V214" s="58"/>
    </row>
    <row r="215" spans="1:22" ht="15">
      <c r="A215" s="89">
        <v>3534</v>
      </c>
      <c r="B215" s="89" t="s">
        <v>265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9"/>
        <v>0</v>
      </c>
      <c r="P215" s="58"/>
      <c r="Q215" s="58"/>
      <c r="R215" s="58"/>
      <c r="S215" s="58"/>
      <c r="T215" s="58"/>
      <c r="U215" s="58"/>
      <c r="V215" s="58"/>
    </row>
    <row r="216" spans="1:22" ht="15">
      <c r="A216" s="89">
        <v>3857</v>
      </c>
      <c r="B216" s="89" t="s">
        <v>271</v>
      </c>
      <c r="C216" s="46">
        <v>409.5</v>
      </c>
      <c r="D216" s="46">
        <v>219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9"/>
        <v>628.5</v>
      </c>
      <c r="P216" s="58"/>
      <c r="Q216" s="58"/>
      <c r="R216" s="58"/>
      <c r="S216" s="58"/>
      <c r="T216" s="58"/>
      <c r="U216" s="58"/>
      <c r="V216" s="58"/>
    </row>
    <row r="217" spans="1:22" ht="15">
      <c r="A217" s="89">
        <v>5671</v>
      </c>
      <c r="B217" s="89" t="s">
        <v>294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4784.13</v>
      </c>
      <c r="J217" s="46">
        <v>0</v>
      </c>
      <c r="K217" s="46">
        <v>3986.94</v>
      </c>
      <c r="L217" s="46">
        <v>0</v>
      </c>
      <c r="M217" s="46">
        <v>0</v>
      </c>
      <c r="N217" s="46">
        <v>0</v>
      </c>
      <c r="O217" s="46">
        <f t="shared" si="9"/>
        <v>8771.07</v>
      </c>
      <c r="P217" s="58"/>
      <c r="Q217" s="58"/>
      <c r="R217" s="58"/>
      <c r="S217" s="58"/>
      <c r="T217" s="58"/>
      <c r="U217" s="58"/>
      <c r="V217" s="58"/>
    </row>
    <row r="218" spans="1:22" ht="38.25">
      <c r="A218" s="89" t="s">
        <v>349</v>
      </c>
      <c r="B218" s="89" t="s">
        <v>346</v>
      </c>
      <c r="C218" s="44">
        <f aca="true" t="shared" si="10" ref="C218:N218">SUM(C193:C217)</f>
        <v>356885.52999999997</v>
      </c>
      <c r="D218" s="44">
        <f t="shared" si="10"/>
        <v>358408.49000000005</v>
      </c>
      <c r="E218" s="44">
        <f t="shared" si="10"/>
        <v>477158.1400000001</v>
      </c>
      <c r="F218" s="44">
        <f t="shared" si="10"/>
        <v>425583.97</v>
      </c>
      <c r="G218" s="44">
        <f t="shared" si="10"/>
        <v>441937.91000000003</v>
      </c>
      <c r="H218" s="44">
        <f t="shared" si="10"/>
        <v>383457.62999999995</v>
      </c>
      <c r="I218" s="44">
        <f t="shared" si="10"/>
        <v>337295.89</v>
      </c>
      <c r="J218" s="44">
        <f t="shared" si="10"/>
        <v>439225.48000000004</v>
      </c>
      <c r="K218" s="44">
        <f t="shared" si="10"/>
        <v>394172.67000000004</v>
      </c>
      <c r="L218" s="44">
        <f t="shared" si="10"/>
        <v>403672.79000000004</v>
      </c>
      <c r="M218" s="44">
        <f t="shared" si="10"/>
        <v>450462.1400000001</v>
      </c>
      <c r="N218" s="44">
        <f t="shared" si="10"/>
        <v>454008.29000000004</v>
      </c>
      <c r="O218" s="44">
        <f>SUM(O193:O217)</f>
        <v>4922268.93</v>
      </c>
      <c r="P218" s="58"/>
      <c r="Q218" s="58"/>
      <c r="R218" s="58"/>
      <c r="S218" s="58"/>
      <c r="T218" s="58"/>
      <c r="U218" s="58"/>
      <c r="V218" s="58"/>
    </row>
    <row r="219" spans="1:22" ht="15">
      <c r="A219" s="88"/>
      <c r="C219" s="46"/>
      <c r="D219" s="46"/>
      <c r="E219" s="46"/>
      <c r="G219" s="46"/>
      <c r="J219" s="46"/>
      <c r="K219" s="46"/>
      <c r="L219" s="46"/>
      <c r="M219" s="46"/>
      <c r="N219" s="46"/>
      <c r="O219" s="46"/>
      <c r="P219" s="58"/>
      <c r="Q219" s="58"/>
      <c r="R219" s="58"/>
      <c r="S219" s="58"/>
      <c r="T219" s="58"/>
      <c r="U219" s="58"/>
      <c r="V219" s="58"/>
    </row>
    <row r="220" spans="1:22" ht="15">
      <c r="A220" s="40">
        <v>600</v>
      </c>
      <c r="B220" s="40" t="s">
        <v>155</v>
      </c>
      <c r="C220" s="47"/>
      <c r="D220" s="47"/>
      <c r="E220" s="47"/>
      <c r="F220" s="88"/>
      <c r="G220" s="88"/>
      <c r="H220" s="88"/>
      <c r="I220" s="88"/>
      <c r="J220" s="46"/>
      <c r="K220" s="46"/>
      <c r="L220" s="46"/>
      <c r="M220" s="46"/>
      <c r="N220" s="46"/>
      <c r="O220" s="46"/>
      <c r="P220" s="58"/>
      <c r="Q220" s="58"/>
      <c r="R220" s="58"/>
      <c r="S220" s="58"/>
      <c r="T220" s="58"/>
      <c r="U220" s="58"/>
      <c r="V220" s="58"/>
    </row>
    <row r="221" spans="1:23" ht="15">
      <c r="A221" s="89">
        <v>1131</v>
      </c>
      <c r="B221" s="89" t="s">
        <v>210</v>
      </c>
      <c r="C221" s="46">
        <v>28168.88</v>
      </c>
      <c r="D221" s="46">
        <v>28187.26</v>
      </c>
      <c r="E221" s="46">
        <v>54946.54</v>
      </c>
      <c r="F221" s="46">
        <v>35108.38</v>
      </c>
      <c r="G221" s="46">
        <v>44213.92</v>
      </c>
      <c r="H221" s="46">
        <v>35013.74</v>
      </c>
      <c r="I221" s="46">
        <v>34500.15</v>
      </c>
      <c r="J221" s="46">
        <v>54779.6</v>
      </c>
      <c r="K221" s="46">
        <v>45579.42</v>
      </c>
      <c r="L221" s="46">
        <v>45830.24</v>
      </c>
      <c r="M221" s="46">
        <v>56810.26</v>
      </c>
      <c r="N221" s="46">
        <v>44035.89</v>
      </c>
      <c r="O221" s="46">
        <f>SUM(C221:N221)</f>
        <v>507174.27999999997</v>
      </c>
      <c r="P221" s="58"/>
      <c r="Q221" s="58"/>
      <c r="R221" s="58"/>
      <c r="S221" s="58"/>
      <c r="T221" s="58"/>
      <c r="U221" s="58"/>
      <c r="V221" s="58"/>
      <c r="W221" s="58"/>
    </row>
    <row r="222" spans="1:23" ht="15">
      <c r="A222" s="89">
        <v>1322</v>
      </c>
      <c r="B222" s="89" t="s">
        <v>213</v>
      </c>
      <c r="C222" s="46">
        <v>1163.77</v>
      </c>
      <c r="D222" s="46">
        <v>1069.27</v>
      </c>
      <c r="E222" s="46">
        <v>1543.03</v>
      </c>
      <c r="F222" s="46">
        <v>957.5</v>
      </c>
      <c r="G222" s="46">
        <v>1297.14</v>
      </c>
      <c r="H222" s="46">
        <v>1023.65</v>
      </c>
      <c r="I222" s="46">
        <v>768.78</v>
      </c>
      <c r="J222" s="46">
        <v>1412.92</v>
      </c>
      <c r="K222" s="46">
        <v>1019.75</v>
      </c>
      <c r="L222" s="46">
        <v>1397.22</v>
      </c>
      <c r="M222" s="46">
        <v>1657.07</v>
      </c>
      <c r="N222" s="46">
        <v>1376.76</v>
      </c>
      <c r="O222" s="46">
        <f aca="true" t="shared" si="11" ref="O222:O249">SUM(C222:N222)</f>
        <v>14686.859999999999</v>
      </c>
      <c r="P222" s="58"/>
      <c r="Q222" s="58"/>
      <c r="R222" s="58"/>
      <c r="S222" s="58"/>
      <c r="T222" s="58"/>
      <c r="U222" s="58"/>
      <c r="V222" s="58"/>
      <c r="W222" s="58"/>
    </row>
    <row r="223" spans="1:22" ht="15">
      <c r="A223" s="89">
        <v>1323</v>
      </c>
      <c r="B223" s="89" t="s">
        <v>214</v>
      </c>
      <c r="C223" s="46">
        <v>4136.08</v>
      </c>
      <c r="D223" s="46">
        <v>3735.82</v>
      </c>
      <c r="E223" s="46">
        <v>6559.11</v>
      </c>
      <c r="F223" s="46">
        <v>5397.27</v>
      </c>
      <c r="G223" s="46">
        <v>5211.99</v>
      </c>
      <c r="H223" s="46">
        <v>4707.6</v>
      </c>
      <c r="I223" s="46">
        <v>4707.6</v>
      </c>
      <c r="J223" s="46">
        <v>7533.73</v>
      </c>
      <c r="K223" s="46">
        <v>6026.81</v>
      </c>
      <c r="L223" s="46">
        <v>6026.99</v>
      </c>
      <c r="M223" s="46">
        <v>7470.93</v>
      </c>
      <c r="N223" s="46">
        <v>18003.61</v>
      </c>
      <c r="O223" s="46">
        <f t="shared" si="11"/>
        <v>79517.54</v>
      </c>
      <c r="P223" s="58"/>
      <c r="Q223" s="58"/>
      <c r="R223" s="58"/>
      <c r="S223" s="58"/>
      <c r="T223" s="58"/>
      <c r="U223" s="58"/>
      <c r="V223" s="58"/>
    </row>
    <row r="224" spans="1:22" ht="15">
      <c r="A224" s="89">
        <v>1324</v>
      </c>
      <c r="B224" s="89" t="s">
        <v>215</v>
      </c>
      <c r="C224" s="46">
        <v>0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2389.02</v>
      </c>
      <c r="L224" s="46">
        <v>0</v>
      </c>
      <c r="M224" s="46">
        <v>0</v>
      </c>
      <c r="N224" s="46">
        <v>0</v>
      </c>
      <c r="O224" s="46">
        <f t="shared" si="11"/>
        <v>2389.02</v>
      </c>
      <c r="P224" s="58"/>
      <c r="Q224" s="58"/>
      <c r="R224" s="58"/>
      <c r="S224" s="58"/>
      <c r="T224" s="58"/>
      <c r="U224" s="58"/>
      <c r="V224" s="58"/>
    </row>
    <row r="225" spans="1:22" ht="15">
      <c r="A225" s="89">
        <v>1325</v>
      </c>
      <c r="B225" s="89" t="s">
        <v>216</v>
      </c>
      <c r="C225" s="46">
        <v>1141.54</v>
      </c>
      <c r="D225" s="46">
        <v>1031.09</v>
      </c>
      <c r="E225" s="46">
        <v>1677.29</v>
      </c>
      <c r="F225" s="46">
        <v>1380.19</v>
      </c>
      <c r="G225" s="46">
        <v>2567.26</v>
      </c>
      <c r="H225" s="46">
        <v>1299.3</v>
      </c>
      <c r="I225" s="46">
        <v>1299.3</v>
      </c>
      <c r="J225" s="46">
        <v>1663.44</v>
      </c>
      <c r="K225" s="46">
        <v>1845.42</v>
      </c>
      <c r="L225" s="46">
        <v>1663.45</v>
      </c>
      <c r="M225" s="46">
        <v>2061.98</v>
      </c>
      <c r="N225" s="46">
        <v>1472.27</v>
      </c>
      <c r="O225" s="46">
        <f t="shared" si="11"/>
        <v>19102.530000000002</v>
      </c>
      <c r="P225" s="58"/>
      <c r="Q225" s="58"/>
      <c r="R225" s="58"/>
      <c r="S225" s="58"/>
      <c r="T225" s="58"/>
      <c r="U225" s="58"/>
      <c r="V225" s="58"/>
    </row>
    <row r="226" spans="1:22" ht="25.5">
      <c r="A226" s="89">
        <v>1332</v>
      </c>
      <c r="B226" s="63" t="s">
        <v>350</v>
      </c>
      <c r="C226" s="46">
        <v>900.12</v>
      </c>
      <c r="D226" s="46">
        <v>0</v>
      </c>
      <c r="E226" s="46">
        <v>0</v>
      </c>
      <c r="F226" s="46">
        <v>0</v>
      </c>
      <c r="G226" s="46">
        <v>388.64</v>
      </c>
      <c r="H226" s="46">
        <v>1128.48</v>
      </c>
      <c r="I226" s="46">
        <v>0</v>
      </c>
      <c r="J226" s="46">
        <v>0</v>
      </c>
      <c r="K226" s="46">
        <v>299.75</v>
      </c>
      <c r="L226" s="46">
        <v>1223.38</v>
      </c>
      <c r="M226" s="46">
        <v>2069.09</v>
      </c>
      <c r="N226" s="46">
        <v>239.8</v>
      </c>
      <c r="O226" s="46">
        <f t="shared" si="11"/>
        <v>6249.26</v>
      </c>
      <c r="P226" s="58"/>
      <c r="Q226" s="58"/>
      <c r="R226" s="58"/>
      <c r="S226" s="58"/>
      <c r="T226" s="58"/>
      <c r="U226" s="58"/>
      <c r="V226" s="58"/>
    </row>
    <row r="227" spans="1:22" ht="15">
      <c r="A227" s="89">
        <v>1336</v>
      </c>
      <c r="B227" s="89" t="s">
        <v>218</v>
      </c>
      <c r="C227" s="46">
        <v>3631.96</v>
      </c>
      <c r="D227" s="46">
        <v>2056.96</v>
      </c>
      <c r="E227" s="46">
        <v>2584.83</v>
      </c>
      <c r="F227" s="46">
        <v>6996.64</v>
      </c>
      <c r="G227" s="46">
        <v>1729.84</v>
      </c>
      <c r="H227" s="46">
        <v>0</v>
      </c>
      <c r="I227" s="46">
        <v>479.59</v>
      </c>
      <c r="J227" s="46">
        <v>0</v>
      </c>
      <c r="K227" s="46">
        <v>396.9</v>
      </c>
      <c r="L227" s="46">
        <v>0</v>
      </c>
      <c r="M227" s="46">
        <v>5126.66</v>
      </c>
      <c r="N227" s="46">
        <v>6350.44</v>
      </c>
      <c r="O227" s="46">
        <f t="shared" si="11"/>
        <v>29353.82</v>
      </c>
      <c r="P227" s="58"/>
      <c r="Q227" s="58"/>
      <c r="R227" s="58"/>
      <c r="S227" s="58"/>
      <c r="T227" s="58"/>
      <c r="U227" s="58"/>
      <c r="V227" s="58"/>
    </row>
    <row r="228" spans="1:22" ht="15">
      <c r="A228" s="89">
        <v>1337</v>
      </c>
      <c r="B228" s="89" t="s">
        <v>351</v>
      </c>
      <c r="C228" s="46">
        <v>0</v>
      </c>
      <c r="D228" s="46">
        <v>0</v>
      </c>
      <c r="E228" s="46">
        <v>12244.13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1"/>
        <v>12244.13</v>
      </c>
      <c r="P228" s="58"/>
      <c r="Q228" s="58"/>
      <c r="R228" s="58"/>
      <c r="S228" s="58"/>
      <c r="T228" s="58"/>
      <c r="U228" s="58"/>
      <c r="V228" s="58"/>
    </row>
    <row r="229" spans="1:22" ht="15">
      <c r="A229" s="89">
        <v>1338</v>
      </c>
      <c r="B229" s="89" t="s">
        <v>298</v>
      </c>
      <c r="C229" s="46">
        <v>2559.38</v>
      </c>
      <c r="D229" s="46">
        <v>1289.94</v>
      </c>
      <c r="E229" s="46">
        <v>429.98</v>
      </c>
      <c r="F229" s="46">
        <v>1438.77</v>
      </c>
      <c r="G229" s="46">
        <v>2397.95</v>
      </c>
      <c r="H229" s="46">
        <v>1438.77</v>
      </c>
      <c r="I229" s="46">
        <v>959.18</v>
      </c>
      <c r="J229" s="46">
        <v>3357.13</v>
      </c>
      <c r="K229" s="46">
        <v>3257.91</v>
      </c>
      <c r="L229" s="46">
        <v>7517.97</v>
      </c>
      <c r="M229" s="46">
        <v>14408.8</v>
      </c>
      <c r="N229" s="46">
        <v>959.18</v>
      </c>
      <c r="O229" s="46">
        <f t="shared" si="11"/>
        <v>40014.96</v>
      </c>
      <c r="P229" s="58"/>
      <c r="Q229" s="58"/>
      <c r="R229" s="58"/>
      <c r="S229" s="58"/>
      <c r="T229" s="58"/>
      <c r="U229" s="58"/>
      <c r="V229" s="58"/>
    </row>
    <row r="230" spans="1:22" ht="15">
      <c r="A230" s="89">
        <v>1411</v>
      </c>
      <c r="B230" s="89" t="s">
        <v>221</v>
      </c>
      <c r="C230" s="46">
        <v>6389.31</v>
      </c>
      <c r="D230" s="46">
        <v>6358.92</v>
      </c>
      <c r="E230" s="46">
        <v>7482.66</v>
      </c>
      <c r="F230" s="46">
        <v>6235.87</v>
      </c>
      <c r="G230" s="46">
        <v>7846.4</v>
      </c>
      <c r="H230" s="46">
        <v>5946.62</v>
      </c>
      <c r="I230" s="46">
        <v>8332.28</v>
      </c>
      <c r="J230" s="46">
        <v>8365.29</v>
      </c>
      <c r="K230" s="46">
        <v>9284.7</v>
      </c>
      <c r="L230" s="46">
        <v>8526.75</v>
      </c>
      <c r="M230" s="46">
        <v>8640.58</v>
      </c>
      <c r="N230" s="46">
        <v>8449.72</v>
      </c>
      <c r="O230" s="46">
        <f t="shared" si="11"/>
        <v>91859.1</v>
      </c>
      <c r="P230" s="58"/>
      <c r="Q230" s="58"/>
      <c r="R230" s="58"/>
      <c r="S230" s="58"/>
      <c r="T230" s="58"/>
      <c r="U230" s="58"/>
      <c r="V230" s="58"/>
    </row>
    <row r="231" spans="1:22" ht="15">
      <c r="A231" s="89">
        <v>1421</v>
      </c>
      <c r="B231" s="89" t="s">
        <v>222</v>
      </c>
      <c r="C231" s="46">
        <v>0</v>
      </c>
      <c r="D231" s="46">
        <v>4592.69</v>
      </c>
      <c r="E231" s="46">
        <v>0</v>
      </c>
      <c r="F231" s="46">
        <v>5062.87</v>
      </c>
      <c r="G231" s="46">
        <v>0</v>
      </c>
      <c r="H231" s="46">
        <v>4797.33</v>
      </c>
      <c r="I231" s="46">
        <v>0</v>
      </c>
      <c r="J231" s="46">
        <v>6462.08</v>
      </c>
      <c r="K231" s="46">
        <v>0</v>
      </c>
      <c r="L231" s="46">
        <v>4738.38</v>
      </c>
      <c r="M231" s="46">
        <v>0</v>
      </c>
      <c r="N231" s="46">
        <v>6739.38</v>
      </c>
      <c r="O231" s="46">
        <f t="shared" si="11"/>
        <v>32392.730000000003</v>
      </c>
      <c r="P231" s="58"/>
      <c r="Q231" s="58"/>
      <c r="R231" s="58"/>
      <c r="S231" s="58"/>
      <c r="T231" s="58"/>
      <c r="U231" s="58"/>
      <c r="V231" s="58"/>
    </row>
    <row r="232" spans="1:22" ht="15">
      <c r="A232" s="89">
        <v>1431</v>
      </c>
      <c r="B232" s="89" t="s">
        <v>223</v>
      </c>
      <c r="C232" s="46">
        <v>0</v>
      </c>
      <c r="D232" s="46">
        <v>4730.48</v>
      </c>
      <c r="E232" s="46">
        <v>0</v>
      </c>
      <c r="F232" s="46">
        <v>5214.76</v>
      </c>
      <c r="G232" s="46">
        <v>0</v>
      </c>
      <c r="H232" s="46">
        <v>4941.25</v>
      </c>
      <c r="I232" s="46">
        <v>0</v>
      </c>
      <c r="J232" s="46">
        <v>6655.9</v>
      </c>
      <c r="K232" s="46">
        <v>0</v>
      </c>
      <c r="L232" s="46">
        <v>4880.55</v>
      </c>
      <c r="M232" s="46">
        <v>0</v>
      </c>
      <c r="N232" s="46">
        <v>6941.55</v>
      </c>
      <c r="O232" s="46">
        <f t="shared" si="11"/>
        <v>33364.49</v>
      </c>
      <c r="P232" s="58"/>
      <c r="Q232" s="58"/>
      <c r="R232" s="58"/>
      <c r="S232" s="58"/>
      <c r="T232" s="58"/>
      <c r="U232" s="58"/>
      <c r="V232" s="58"/>
    </row>
    <row r="233" spans="1:22" ht="15">
      <c r="A233" s="89">
        <v>1543</v>
      </c>
      <c r="B233" s="89" t="s">
        <v>224</v>
      </c>
      <c r="C233" s="46">
        <v>203.1</v>
      </c>
      <c r="D233" s="46">
        <v>203.1</v>
      </c>
      <c r="E233" s="46">
        <v>203.1</v>
      </c>
      <c r="F233" s="46">
        <v>203.1</v>
      </c>
      <c r="G233" s="46">
        <v>203.1</v>
      </c>
      <c r="H233" s="46">
        <v>203.1</v>
      </c>
      <c r="I233" s="46">
        <v>203.1</v>
      </c>
      <c r="J233" s="46">
        <v>203.1</v>
      </c>
      <c r="K233" s="46">
        <v>203.1</v>
      </c>
      <c r="L233" s="46">
        <v>203.1</v>
      </c>
      <c r="M233" s="46">
        <v>203.1</v>
      </c>
      <c r="N233" s="46">
        <v>101.55</v>
      </c>
      <c r="O233" s="46">
        <f t="shared" si="11"/>
        <v>2335.6499999999996</v>
      </c>
      <c r="P233" s="58"/>
      <c r="Q233" s="58"/>
      <c r="R233" s="58"/>
      <c r="S233" s="58"/>
      <c r="T233" s="58"/>
      <c r="U233" s="58"/>
      <c r="V233" s="58"/>
    </row>
    <row r="234" spans="1:22" ht="15">
      <c r="A234" s="89">
        <v>1545</v>
      </c>
      <c r="B234" s="89" t="s">
        <v>225</v>
      </c>
      <c r="C234" s="46">
        <v>5832</v>
      </c>
      <c r="D234" s="46">
        <v>5832</v>
      </c>
      <c r="E234" s="46">
        <v>6804</v>
      </c>
      <c r="F234" s="46">
        <v>6804</v>
      </c>
      <c r="G234" s="46">
        <v>5832</v>
      </c>
      <c r="H234" s="46">
        <v>5832</v>
      </c>
      <c r="I234" s="46">
        <v>5832</v>
      </c>
      <c r="J234" s="46">
        <v>7776</v>
      </c>
      <c r="K234" s="46">
        <v>15552</v>
      </c>
      <c r="L234" s="46">
        <v>6804</v>
      </c>
      <c r="M234" s="46">
        <v>7776</v>
      </c>
      <c r="N234" s="46">
        <v>9896</v>
      </c>
      <c r="O234" s="46">
        <f t="shared" si="11"/>
        <v>90572</v>
      </c>
      <c r="P234" s="58"/>
      <c r="Q234" s="58"/>
      <c r="R234" s="58"/>
      <c r="S234" s="58"/>
      <c r="T234" s="58"/>
      <c r="U234" s="58"/>
      <c r="V234" s="58"/>
    </row>
    <row r="235" spans="1:22" ht="15">
      <c r="A235" s="89">
        <v>1547</v>
      </c>
      <c r="B235" s="89" t="s">
        <v>226</v>
      </c>
      <c r="C235" s="46">
        <v>3652.44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1"/>
        <v>3652.44</v>
      </c>
      <c r="P235" s="58"/>
      <c r="Q235" s="58"/>
      <c r="R235" s="58"/>
      <c r="S235" s="58"/>
      <c r="T235" s="58"/>
      <c r="U235" s="58"/>
      <c r="V235" s="58"/>
    </row>
    <row r="236" spans="1:22" ht="15">
      <c r="A236" s="89">
        <v>1548</v>
      </c>
      <c r="B236" s="89" t="s">
        <v>227</v>
      </c>
      <c r="C236" s="46">
        <v>0</v>
      </c>
      <c r="D236" s="46">
        <v>0</v>
      </c>
      <c r="E236" s="46">
        <v>0</v>
      </c>
      <c r="F236" s="46">
        <v>0</v>
      </c>
      <c r="G236" s="46">
        <v>4602.53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1"/>
        <v>4602.53</v>
      </c>
      <c r="P236" s="58"/>
      <c r="Q236" s="58"/>
      <c r="R236" s="58"/>
      <c r="S236" s="58"/>
      <c r="T236" s="58"/>
      <c r="U236" s="58"/>
      <c r="V236" s="58"/>
    </row>
    <row r="237" spans="1:22" ht="15">
      <c r="A237" s="89">
        <v>1592</v>
      </c>
      <c r="B237" s="89" t="s">
        <v>228</v>
      </c>
      <c r="C237" s="46">
        <v>2840.8</v>
      </c>
      <c r="D237" s="46">
        <v>2840.8</v>
      </c>
      <c r="E237" s="46">
        <v>4791.56</v>
      </c>
      <c r="F237" s="46">
        <v>3830.54</v>
      </c>
      <c r="G237" s="46">
        <v>4474.65</v>
      </c>
      <c r="H237" s="46">
        <v>3579.72</v>
      </c>
      <c r="I237" s="46">
        <v>3579.72</v>
      </c>
      <c r="J237" s="46">
        <v>5477.93</v>
      </c>
      <c r="K237" s="46">
        <v>4583</v>
      </c>
      <c r="L237" s="46">
        <v>4583</v>
      </c>
      <c r="M237" s="46">
        <v>5680.99</v>
      </c>
      <c r="N237" s="46">
        <v>4403.56</v>
      </c>
      <c r="O237" s="46">
        <f t="shared" si="11"/>
        <v>50666.27</v>
      </c>
      <c r="P237" s="58"/>
      <c r="Q237" s="58"/>
      <c r="R237" s="58"/>
      <c r="S237" s="58"/>
      <c r="T237" s="58"/>
      <c r="U237" s="58"/>
      <c r="V237" s="58"/>
    </row>
    <row r="238" spans="1:22" ht="15">
      <c r="A238" s="89">
        <v>1593</v>
      </c>
      <c r="B238" s="89" t="s">
        <v>229</v>
      </c>
      <c r="C238" s="46">
        <v>2840.8</v>
      </c>
      <c r="D238" s="46">
        <v>2840.8</v>
      </c>
      <c r="E238" s="46">
        <v>4791.56</v>
      </c>
      <c r="F238" s="46">
        <v>3830.54</v>
      </c>
      <c r="G238" s="46">
        <v>4474.65</v>
      </c>
      <c r="H238" s="46">
        <v>3579.72</v>
      </c>
      <c r="I238" s="46">
        <v>3579.72</v>
      </c>
      <c r="J238" s="46">
        <v>5477.93</v>
      </c>
      <c r="K238" s="46">
        <v>4583</v>
      </c>
      <c r="L238" s="46">
        <v>4583</v>
      </c>
      <c r="M238" s="46">
        <v>5680.99</v>
      </c>
      <c r="N238" s="46">
        <v>4403.56</v>
      </c>
      <c r="O238" s="46">
        <f t="shared" si="11"/>
        <v>50666.27</v>
      </c>
      <c r="P238" s="58"/>
      <c r="Q238" s="58"/>
      <c r="R238" s="58"/>
      <c r="S238" s="58"/>
      <c r="T238" s="58"/>
      <c r="U238" s="58"/>
      <c r="V238" s="58"/>
    </row>
    <row r="239" spans="1:22" ht="15">
      <c r="A239" s="89">
        <v>1612</v>
      </c>
      <c r="B239" s="89" t="s">
        <v>230</v>
      </c>
      <c r="C239" s="46">
        <v>677</v>
      </c>
      <c r="D239" s="46">
        <v>677.38</v>
      </c>
      <c r="E239" s="46">
        <v>1291</v>
      </c>
      <c r="F239" s="46">
        <v>855.39</v>
      </c>
      <c r="G239" s="46">
        <v>1063.26</v>
      </c>
      <c r="H239" s="46">
        <v>843.46</v>
      </c>
      <c r="I239" s="46">
        <v>833.19</v>
      </c>
      <c r="J239" s="46">
        <v>1314.71</v>
      </c>
      <c r="K239" s="46">
        <v>1642.36</v>
      </c>
      <c r="L239" s="46">
        <v>1099.92</v>
      </c>
      <c r="M239" s="46">
        <v>3408.61</v>
      </c>
      <c r="N239" s="46">
        <v>5284.3</v>
      </c>
      <c r="O239" s="46">
        <f t="shared" si="11"/>
        <v>18990.58</v>
      </c>
      <c r="P239" s="58"/>
      <c r="Q239" s="58"/>
      <c r="R239" s="58"/>
      <c r="S239" s="58"/>
      <c r="T239" s="58"/>
      <c r="U239" s="58"/>
      <c r="V239" s="58"/>
    </row>
    <row r="240" spans="1:22" ht="15">
      <c r="A240" s="89">
        <v>2111</v>
      </c>
      <c r="B240" s="89" t="s">
        <v>231</v>
      </c>
      <c r="C240" s="78">
        <v>0</v>
      </c>
      <c r="D240" s="78">
        <v>0</v>
      </c>
      <c r="E240" s="78">
        <v>1033.96</v>
      </c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f t="shared" si="11"/>
        <v>1033.96</v>
      </c>
      <c r="P240" s="58"/>
      <c r="Q240" s="58"/>
      <c r="R240" s="58"/>
      <c r="S240" s="58"/>
      <c r="T240" s="58"/>
      <c r="U240" s="58"/>
      <c r="V240" s="58"/>
    </row>
    <row r="241" spans="1:22" ht="15">
      <c r="A241" s="89">
        <v>2215</v>
      </c>
      <c r="B241" s="89" t="s">
        <v>235</v>
      </c>
      <c r="C241" s="78">
        <v>2308.74</v>
      </c>
      <c r="D241" s="78">
        <v>2296.44</v>
      </c>
      <c r="E241" s="78">
        <v>2701.96</v>
      </c>
      <c r="F241" s="78">
        <v>964.15</v>
      </c>
      <c r="G241" s="78">
        <v>1775.07</v>
      </c>
      <c r="H241" s="78">
        <v>2297.69</v>
      </c>
      <c r="I241" s="78">
        <v>2182.39</v>
      </c>
      <c r="J241" s="78">
        <v>2424.46</v>
      </c>
      <c r="K241" s="78">
        <v>1783.59</v>
      </c>
      <c r="L241" s="78">
        <v>2268.65</v>
      </c>
      <c r="M241" s="78">
        <v>2055.57</v>
      </c>
      <c r="N241" s="78">
        <v>2825.02</v>
      </c>
      <c r="O241" s="78">
        <f t="shared" si="11"/>
        <v>25883.730000000003</v>
      </c>
      <c r="P241" s="58"/>
      <c r="Q241" s="58"/>
      <c r="R241" s="58"/>
      <c r="S241" s="58"/>
      <c r="T241" s="58"/>
      <c r="U241" s="58"/>
      <c r="V241" s="58"/>
    </row>
    <row r="242" spans="1:22" ht="15">
      <c r="A242" s="89">
        <v>2612</v>
      </c>
      <c r="B242" s="89" t="s">
        <v>316</v>
      </c>
      <c r="C242" s="78">
        <v>1805.56</v>
      </c>
      <c r="D242" s="78">
        <v>0</v>
      </c>
      <c r="E242" s="78">
        <v>993.87</v>
      </c>
      <c r="F242" s="78">
        <v>4781.61</v>
      </c>
      <c r="G242" s="78">
        <v>5026.37</v>
      </c>
      <c r="H242" s="78">
        <v>1794.01</v>
      </c>
      <c r="I242" s="78">
        <v>2668.61</v>
      </c>
      <c r="J242" s="78">
        <v>1427.84</v>
      </c>
      <c r="K242" s="78">
        <v>2143.86</v>
      </c>
      <c r="L242" s="78">
        <v>3555.43</v>
      </c>
      <c r="M242" s="78">
        <v>4155.4</v>
      </c>
      <c r="N242" s="78">
        <v>2036.42</v>
      </c>
      <c r="O242" s="78">
        <f t="shared" si="11"/>
        <v>30388.979999999996</v>
      </c>
      <c r="P242" s="58"/>
      <c r="Q242" s="58"/>
      <c r="R242" s="58"/>
      <c r="S242" s="58"/>
      <c r="T242" s="58"/>
      <c r="U242" s="58"/>
      <c r="V242" s="58"/>
    </row>
    <row r="243" spans="1:22" ht="15">
      <c r="A243" s="89">
        <v>3142</v>
      </c>
      <c r="B243" s="89" t="s">
        <v>244</v>
      </c>
      <c r="C243" s="78">
        <v>650</v>
      </c>
      <c r="D243" s="78">
        <v>650</v>
      </c>
      <c r="E243" s="78">
        <v>650</v>
      </c>
      <c r="F243" s="78">
        <v>650</v>
      </c>
      <c r="G243" s="78">
        <v>650</v>
      </c>
      <c r="H243" s="78">
        <v>650</v>
      </c>
      <c r="I243" s="78">
        <v>650</v>
      </c>
      <c r="J243" s="78">
        <v>650</v>
      </c>
      <c r="K243" s="78">
        <v>650</v>
      </c>
      <c r="L243" s="78">
        <v>650</v>
      </c>
      <c r="M243" s="78">
        <v>650</v>
      </c>
      <c r="N243" s="78">
        <v>650</v>
      </c>
      <c r="O243" s="78">
        <f t="shared" si="11"/>
        <v>7800</v>
      </c>
      <c r="P243" s="58"/>
      <c r="Q243" s="58"/>
      <c r="R243" s="58"/>
      <c r="S243" s="58"/>
      <c r="T243" s="58"/>
      <c r="U243" s="58"/>
      <c r="V243" s="58"/>
    </row>
    <row r="244" spans="1:22" ht="25.5">
      <c r="A244" s="89">
        <v>3511</v>
      </c>
      <c r="B244" s="63" t="s">
        <v>261</v>
      </c>
      <c r="C244" s="78">
        <v>0</v>
      </c>
      <c r="D244" s="78">
        <v>0</v>
      </c>
      <c r="E244" s="78">
        <v>0</v>
      </c>
      <c r="F244" s="78">
        <v>0</v>
      </c>
      <c r="G244" s="78">
        <v>5220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f t="shared" si="11"/>
        <v>5220</v>
      </c>
      <c r="P244" s="58"/>
      <c r="Q244" s="58"/>
      <c r="R244" s="58"/>
      <c r="S244" s="58"/>
      <c r="T244" s="58"/>
      <c r="U244" s="58"/>
      <c r="V244" s="58"/>
    </row>
    <row r="245" spans="1:22" ht="25.5">
      <c r="A245" s="89">
        <v>3551</v>
      </c>
      <c r="B245" s="89" t="s">
        <v>360</v>
      </c>
      <c r="C245" s="78">
        <v>13128.88</v>
      </c>
      <c r="D245" s="78">
        <v>8073.6</v>
      </c>
      <c r="E245" s="78">
        <v>4123.8</v>
      </c>
      <c r="F245" s="78">
        <v>859.98</v>
      </c>
      <c r="G245" s="78">
        <v>8355.4</v>
      </c>
      <c r="H245" s="78">
        <v>7704.08</v>
      </c>
      <c r="I245" s="78">
        <v>8620.18</v>
      </c>
      <c r="J245" s="78">
        <v>7372</v>
      </c>
      <c r="K245" s="78">
        <v>5510</v>
      </c>
      <c r="L245" s="78">
        <v>199.9</v>
      </c>
      <c r="M245" s="78">
        <v>9547.96</v>
      </c>
      <c r="N245" s="78">
        <v>0</v>
      </c>
      <c r="O245" s="78">
        <f t="shared" si="11"/>
        <v>73495.78</v>
      </c>
      <c r="P245" s="58"/>
      <c r="Q245" s="58"/>
      <c r="R245" s="58"/>
      <c r="S245" s="58"/>
      <c r="T245" s="58"/>
      <c r="U245" s="58"/>
      <c r="V245" s="58"/>
    </row>
    <row r="246" spans="1:22" ht="15">
      <c r="A246" s="89">
        <v>3571</v>
      </c>
      <c r="B246" s="89" t="s">
        <v>287</v>
      </c>
      <c r="C246" s="78">
        <v>0</v>
      </c>
      <c r="D246" s="78">
        <v>0</v>
      </c>
      <c r="E246" s="78">
        <v>0</v>
      </c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f t="shared" si="11"/>
        <v>0</v>
      </c>
      <c r="P246" s="58"/>
      <c r="Q246" s="58"/>
      <c r="R246" s="58"/>
      <c r="S246" s="58"/>
      <c r="T246" s="58"/>
      <c r="U246" s="58"/>
      <c r="V246" s="58"/>
    </row>
    <row r="247" spans="1:22" ht="15">
      <c r="A247" s="89">
        <v>3856</v>
      </c>
      <c r="B247" s="89" t="s">
        <v>270</v>
      </c>
      <c r="C247" s="78">
        <v>0</v>
      </c>
      <c r="D247" s="78">
        <v>0</v>
      </c>
      <c r="E247" s="78">
        <v>0</v>
      </c>
      <c r="F247" s="78">
        <v>0</v>
      </c>
      <c r="G247" s="78">
        <v>0</v>
      </c>
      <c r="H247" s="78">
        <v>116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f t="shared" si="11"/>
        <v>116</v>
      </c>
      <c r="P247" s="58"/>
      <c r="Q247" s="58"/>
      <c r="R247" s="58"/>
      <c r="S247" s="58"/>
      <c r="T247" s="58"/>
      <c r="U247" s="58"/>
      <c r="V247" s="58"/>
    </row>
    <row r="248" spans="1:22" ht="15">
      <c r="A248" s="89">
        <v>3857</v>
      </c>
      <c r="B248" s="89" t="s">
        <v>271</v>
      </c>
      <c r="C248" s="78">
        <v>0</v>
      </c>
      <c r="D248" s="78">
        <v>0</v>
      </c>
      <c r="E248" s="78">
        <v>0</v>
      </c>
      <c r="F248" s="78">
        <v>0</v>
      </c>
      <c r="G248" s="78">
        <v>0</v>
      </c>
      <c r="H248" s="78">
        <v>520.03</v>
      </c>
      <c r="I248" s="78">
        <v>0</v>
      </c>
      <c r="J248" s="78">
        <v>0</v>
      </c>
      <c r="K248" s="78">
        <v>0</v>
      </c>
      <c r="L248" s="78">
        <v>0</v>
      </c>
      <c r="M248" s="78">
        <v>180</v>
      </c>
      <c r="N248" s="78">
        <v>0</v>
      </c>
      <c r="O248" s="78">
        <f t="shared" si="11"/>
        <v>700.03</v>
      </c>
      <c r="P248" s="58"/>
      <c r="Q248" s="58"/>
      <c r="R248" s="58"/>
      <c r="S248" s="58"/>
      <c r="T248" s="58"/>
      <c r="U248" s="58"/>
      <c r="V248" s="58"/>
    </row>
    <row r="249" spans="1:22" ht="15">
      <c r="A249" s="89">
        <v>5671</v>
      </c>
      <c r="B249" s="89" t="s">
        <v>294</v>
      </c>
      <c r="C249" s="78">
        <v>0</v>
      </c>
      <c r="D249" s="78">
        <v>0</v>
      </c>
      <c r="E249" s="78">
        <v>0</v>
      </c>
      <c r="F249" s="78">
        <v>0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f t="shared" si="11"/>
        <v>0</v>
      </c>
      <c r="P249" s="58"/>
      <c r="Q249" s="58"/>
      <c r="R249" s="58"/>
      <c r="S249" s="58"/>
      <c r="T249" s="58"/>
      <c r="U249" s="58"/>
      <c r="V249" s="58"/>
    </row>
    <row r="250" spans="1:22" ht="39">
      <c r="A250" s="89" t="s">
        <v>353</v>
      </c>
      <c r="B250" s="89" t="s">
        <v>155</v>
      </c>
      <c r="C250" s="44">
        <f aca="true" t="shared" si="12" ref="C250:O250">SUM(C221:C249)</f>
        <v>82030.36000000002</v>
      </c>
      <c r="D250" s="44">
        <f t="shared" si="12"/>
        <v>76466.55</v>
      </c>
      <c r="E250" s="44">
        <f t="shared" si="12"/>
        <v>114852.38000000002</v>
      </c>
      <c r="F250" s="44">
        <f t="shared" si="12"/>
        <v>90571.55999999998</v>
      </c>
      <c r="G250" s="44">
        <f t="shared" si="12"/>
        <v>107330.16999999997</v>
      </c>
      <c r="H250" s="44">
        <f t="shared" si="12"/>
        <v>87416.55</v>
      </c>
      <c r="I250" s="44">
        <f t="shared" si="12"/>
        <v>79195.79000000001</v>
      </c>
      <c r="J250" s="44">
        <f t="shared" si="12"/>
        <v>122354.06000000003</v>
      </c>
      <c r="K250" s="44">
        <f t="shared" si="12"/>
        <v>106750.59</v>
      </c>
      <c r="L250" s="44">
        <f t="shared" si="12"/>
        <v>105751.93</v>
      </c>
      <c r="M250" s="44">
        <f t="shared" si="12"/>
        <v>137583.99000000002</v>
      </c>
      <c r="N250" s="44">
        <f t="shared" si="12"/>
        <v>124169.01000000001</v>
      </c>
      <c r="O250" s="44">
        <f t="shared" si="12"/>
        <v>1234472.94</v>
      </c>
      <c r="P250" s="58"/>
      <c r="Q250" s="58"/>
      <c r="R250" s="58"/>
      <c r="S250" s="58"/>
      <c r="T250" s="58"/>
      <c r="U250" s="58"/>
      <c r="V250" s="58"/>
    </row>
    <row r="251" spans="1:22" ht="15">
      <c r="A251" s="88"/>
      <c r="C251" s="46"/>
      <c r="D251" s="46"/>
      <c r="E251" s="46"/>
      <c r="J251" s="46"/>
      <c r="K251" s="46"/>
      <c r="L251" s="46"/>
      <c r="M251" s="46"/>
      <c r="N251" s="46"/>
      <c r="O251" s="46"/>
      <c r="P251" s="58"/>
      <c r="Q251" s="58"/>
      <c r="R251" s="58"/>
      <c r="S251" s="58"/>
      <c r="T251" s="58"/>
      <c r="U251" s="58"/>
      <c r="V251" s="58"/>
    </row>
    <row r="252" spans="1:22" ht="15">
      <c r="A252" s="40">
        <v>700</v>
      </c>
      <c r="B252" s="40" t="s">
        <v>384</v>
      </c>
      <c r="C252" s="47"/>
      <c r="D252" s="47"/>
      <c r="E252" s="47"/>
      <c r="F252" s="88"/>
      <c r="G252" s="88"/>
      <c r="H252" s="88"/>
      <c r="I252" s="88"/>
      <c r="J252" s="46"/>
      <c r="K252" s="46"/>
      <c r="L252" s="46"/>
      <c r="M252" s="46"/>
      <c r="N252" s="46"/>
      <c r="O252" s="46"/>
      <c r="P252" s="58"/>
      <c r="Q252" s="58"/>
      <c r="R252" s="58"/>
      <c r="S252" s="58"/>
      <c r="T252" s="58"/>
      <c r="U252" s="58"/>
      <c r="V252" s="58"/>
    </row>
    <row r="253" spans="1:22" ht="15">
      <c r="A253" s="89">
        <v>1131</v>
      </c>
      <c r="B253" s="89" t="s">
        <v>210</v>
      </c>
      <c r="C253" s="46">
        <v>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22975.22</v>
      </c>
      <c r="L253" s="46">
        <v>33403.58</v>
      </c>
      <c r="M253" s="46">
        <v>44493.81</v>
      </c>
      <c r="N253" s="46">
        <v>35757.52</v>
      </c>
      <c r="O253" s="46">
        <f>SUM(C253:N253)</f>
        <v>136630.13</v>
      </c>
      <c r="P253" s="58"/>
      <c r="Q253" s="58"/>
      <c r="R253" s="58"/>
      <c r="S253" s="58"/>
      <c r="T253" s="58"/>
      <c r="U253" s="58"/>
      <c r="V253" s="58"/>
    </row>
    <row r="254" spans="1:22" ht="15">
      <c r="A254" s="89">
        <v>1322</v>
      </c>
      <c r="B254" s="89" t="s">
        <v>213</v>
      </c>
      <c r="C254" s="46">
        <v>0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984.62</v>
      </c>
      <c r="L254" s="46">
        <v>1383.59</v>
      </c>
      <c r="M254" s="46">
        <v>1829.25</v>
      </c>
      <c r="N254" s="46">
        <v>1491.1</v>
      </c>
      <c r="O254" s="46">
        <f aca="true" t="shared" si="13" ref="O254:O275">SUM(C254:N254)</f>
        <v>5688.5599999999995</v>
      </c>
      <c r="P254" s="58"/>
      <c r="Q254" s="58"/>
      <c r="R254" s="58"/>
      <c r="S254" s="58"/>
      <c r="T254" s="58"/>
      <c r="U254" s="58"/>
      <c r="V254" s="58"/>
    </row>
    <row r="255" spans="1:22" ht="15">
      <c r="A255" s="89">
        <v>1323</v>
      </c>
      <c r="B255" s="89" t="s">
        <v>214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3021.4</v>
      </c>
      <c r="L255" s="46">
        <v>4429.59</v>
      </c>
      <c r="M255" s="46">
        <v>5917.57</v>
      </c>
      <c r="N255" s="46">
        <v>4975.9</v>
      </c>
      <c r="O255" s="46">
        <f t="shared" si="13"/>
        <v>18344.46</v>
      </c>
      <c r="P255" s="58"/>
      <c r="Q255" s="58"/>
      <c r="R255" s="58"/>
      <c r="S255" s="58"/>
      <c r="T255" s="58"/>
      <c r="U255" s="58"/>
      <c r="V255" s="58"/>
    </row>
    <row r="256" spans="1:22" ht="15">
      <c r="A256" s="89">
        <v>1324</v>
      </c>
      <c r="B256" s="89" t="s">
        <v>215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3"/>
        <v>0</v>
      </c>
      <c r="P256" s="58"/>
      <c r="Q256" s="58"/>
      <c r="R256" s="58"/>
      <c r="S256" s="58"/>
      <c r="T256" s="58"/>
      <c r="U256" s="58"/>
      <c r="V256" s="58"/>
    </row>
    <row r="257" spans="1:22" ht="15">
      <c r="A257" s="89">
        <v>1325</v>
      </c>
      <c r="B257" s="89" t="s">
        <v>216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1138.53</v>
      </c>
      <c r="L257" s="46">
        <v>1222.57</v>
      </c>
      <c r="M257" s="46">
        <v>1633.25</v>
      </c>
      <c r="N257" s="46">
        <v>1306.6</v>
      </c>
      <c r="O257" s="46">
        <f t="shared" si="13"/>
        <v>5300.95</v>
      </c>
      <c r="P257" s="58"/>
      <c r="Q257" s="58"/>
      <c r="R257" s="58"/>
      <c r="S257" s="58"/>
      <c r="T257" s="58"/>
      <c r="U257" s="58"/>
      <c r="V257" s="58"/>
    </row>
    <row r="258" spans="1:22" ht="15">
      <c r="A258" s="89">
        <v>1332</v>
      </c>
      <c r="B258" s="63" t="s">
        <v>350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465.54</v>
      </c>
      <c r="M258" s="46">
        <v>424.19</v>
      </c>
      <c r="N258" s="46">
        <v>0</v>
      </c>
      <c r="O258" s="46">
        <f t="shared" si="13"/>
        <v>889.73</v>
      </c>
      <c r="P258" s="58"/>
      <c r="Q258" s="58"/>
      <c r="R258" s="58"/>
      <c r="S258" s="58"/>
      <c r="T258" s="58"/>
      <c r="U258" s="58"/>
      <c r="V258" s="58"/>
    </row>
    <row r="259" spans="1:22" ht="15">
      <c r="A259" s="89">
        <v>1336</v>
      </c>
      <c r="B259" s="89" t="s">
        <v>218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1729.52</v>
      </c>
      <c r="L259" s="46">
        <v>0</v>
      </c>
      <c r="M259" s="46">
        <v>3498.88</v>
      </c>
      <c r="N259" s="46">
        <v>4413.57</v>
      </c>
      <c r="O259" s="46">
        <f t="shared" si="13"/>
        <v>9641.97</v>
      </c>
      <c r="P259" s="58"/>
      <c r="Q259" s="58"/>
      <c r="R259" s="58"/>
      <c r="S259" s="58"/>
      <c r="T259" s="58"/>
      <c r="U259" s="58"/>
      <c r="V259" s="58"/>
    </row>
    <row r="260" spans="1:22" ht="15">
      <c r="A260" s="89">
        <v>1337</v>
      </c>
      <c r="B260" s="89" t="s">
        <v>351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3"/>
        <v>0</v>
      </c>
      <c r="P260" s="58"/>
      <c r="Q260" s="58"/>
      <c r="R260" s="58"/>
      <c r="S260" s="58"/>
      <c r="T260" s="58"/>
      <c r="U260" s="58"/>
      <c r="V260" s="58"/>
    </row>
    <row r="261" spans="1:22" ht="15">
      <c r="A261" s="89">
        <v>1338</v>
      </c>
      <c r="B261" s="89" t="s">
        <v>298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793.8</v>
      </c>
      <c r="N261" s="46">
        <v>0</v>
      </c>
      <c r="O261" s="46">
        <f t="shared" si="13"/>
        <v>793.8</v>
      </c>
      <c r="P261" s="58"/>
      <c r="Q261" s="58"/>
      <c r="R261" s="58"/>
      <c r="S261" s="58"/>
      <c r="T261" s="58"/>
      <c r="U261" s="58"/>
      <c r="V261" s="58"/>
    </row>
    <row r="262" spans="1:22" ht="15">
      <c r="A262" s="89">
        <v>1411</v>
      </c>
      <c r="B262" s="89" t="s">
        <v>221</v>
      </c>
      <c r="C262" s="46">
        <v>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3139.94</v>
      </c>
      <c r="L262" s="46">
        <v>7447.14</v>
      </c>
      <c r="M262" s="46">
        <v>6560.53</v>
      </c>
      <c r="N262" s="46">
        <v>5880.6</v>
      </c>
      <c r="O262" s="46">
        <f t="shared" si="13"/>
        <v>23028.21</v>
      </c>
      <c r="P262" s="58"/>
      <c r="Q262" s="58"/>
      <c r="R262" s="58"/>
      <c r="S262" s="58"/>
      <c r="T262" s="58"/>
      <c r="U262" s="58"/>
      <c r="V262" s="58"/>
    </row>
    <row r="263" spans="1:22" ht="15">
      <c r="A263" s="89">
        <v>1421</v>
      </c>
      <c r="B263" s="89" t="s">
        <v>222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4542.19</v>
      </c>
      <c r="M263" s="46">
        <v>0</v>
      </c>
      <c r="N263" s="46">
        <v>4061.13</v>
      </c>
      <c r="O263" s="46">
        <f t="shared" si="13"/>
        <v>8603.32</v>
      </c>
      <c r="P263" s="58"/>
      <c r="Q263" s="58"/>
      <c r="R263" s="58"/>
      <c r="S263" s="58"/>
      <c r="T263" s="58"/>
      <c r="U263" s="58"/>
      <c r="V263" s="58"/>
    </row>
    <row r="264" spans="1:22" ht="15">
      <c r="A264" s="89">
        <v>1431</v>
      </c>
      <c r="B264" s="89" t="s">
        <v>223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4678.46</v>
      </c>
      <c r="M264" s="46">
        <v>0</v>
      </c>
      <c r="N264" s="46">
        <v>4182.95</v>
      </c>
      <c r="O264" s="46">
        <f t="shared" si="13"/>
        <v>8861.41</v>
      </c>
      <c r="P264" s="58"/>
      <c r="Q264" s="58"/>
      <c r="R264" s="58"/>
      <c r="S264" s="58"/>
      <c r="T264" s="58"/>
      <c r="U264" s="58"/>
      <c r="V264" s="58"/>
    </row>
    <row r="265" spans="1:22" ht="15">
      <c r="A265" s="89">
        <v>1543</v>
      </c>
      <c r="B265" s="89" t="s">
        <v>224</v>
      </c>
      <c r="C265" s="46">
        <v>0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3"/>
        <v>0</v>
      </c>
      <c r="P265" s="58"/>
      <c r="Q265" s="58"/>
      <c r="R265" s="58"/>
      <c r="S265" s="58"/>
      <c r="T265" s="58"/>
      <c r="U265" s="58"/>
      <c r="V265" s="58"/>
    </row>
    <row r="266" spans="1:22" ht="15">
      <c r="A266" s="89">
        <v>1545</v>
      </c>
      <c r="B266" s="89" t="s">
        <v>225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3888</v>
      </c>
      <c r="M266" s="46">
        <v>6804</v>
      </c>
      <c r="N266" s="46">
        <v>8659</v>
      </c>
      <c r="O266" s="46">
        <f t="shared" si="13"/>
        <v>19351</v>
      </c>
      <c r="P266" s="58"/>
      <c r="Q266" s="58"/>
      <c r="R266" s="58"/>
      <c r="S266" s="58"/>
      <c r="T266" s="58"/>
      <c r="U266" s="58"/>
      <c r="V266" s="58"/>
    </row>
    <row r="267" spans="1:22" ht="15">
      <c r="A267" s="89">
        <v>1547</v>
      </c>
      <c r="B267" s="89" t="s">
        <v>226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3"/>
        <v>0</v>
      </c>
      <c r="P267" s="58"/>
      <c r="Q267" s="58"/>
      <c r="R267" s="58"/>
      <c r="S267" s="58"/>
      <c r="T267" s="58"/>
      <c r="U267" s="58"/>
      <c r="V267" s="58"/>
    </row>
    <row r="268" spans="1:22" ht="15">
      <c r="A268" s="89">
        <v>1548</v>
      </c>
      <c r="B268" s="89" t="s">
        <v>227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3"/>
        <v>0</v>
      </c>
      <c r="P268" s="58"/>
      <c r="Q268" s="58"/>
      <c r="R268" s="58"/>
      <c r="S268" s="58"/>
      <c r="T268" s="58"/>
      <c r="U268" s="58"/>
      <c r="V268" s="58"/>
    </row>
    <row r="269" spans="1:22" ht="15">
      <c r="A269" s="89">
        <v>1592</v>
      </c>
      <c r="B269" s="89" t="s">
        <v>228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2297.52</v>
      </c>
      <c r="L269" s="46">
        <v>3368.32</v>
      </c>
      <c r="M269" s="46">
        <v>4499.8</v>
      </c>
      <c r="N269" s="46">
        <v>3599.84</v>
      </c>
      <c r="O269" s="46">
        <f t="shared" si="13"/>
        <v>13765.48</v>
      </c>
      <c r="P269" s="58"/>
      <c r="Q269" s="58"/>
      <c r="R269" s="58"/>
      <c r="S269" s="58"/>
      <c r="T269" s="58"/>
      <c r="U269" s="58"/>
      <c r="V269" s="58"/>
    </row>
    <row r="270" spans="1:22" ht="15">
      <c r="A270" s="89">
        <v>1593</v>
      </c>
      <c r="B270" s="89" t="s">
        <v>229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2297.52</v>
      </c>
      <c r="L270" s="46">
        <v>3368.32</v>
      </c>
      <c r="M270" s="46">
        <v>4499.8</v>
      </c>
      <c r="N270" s="46">
        <v>3599.84</v>
      </c>
      <c r="O270" s="46">
        <f t="shared" si="13"/>
        <v>13765.48</v>
      </c>
      <c r="P270" s="58"/>
      <c r="Q270" s="58"/>
      <c r="R270" s="58"/>
      <c r="S270" s="58"/>
      <c r="T270" s="58"/>
      <c r="U270" s="58"/>
      <c r="V270" s="58"/>
    </row>
    <row r="271" spans="1:22" ht="15">
      <c r="A271" s="89">
        <v>1612</v>
      </c>
      <c r="B271" s="89" t="s">
        <v>230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827.1</v>
      </c>
      <c r="L271" s="46">
        <v>802.8</v>
      </c>
      <c r="M271" s="46">
        <v>2674.67</v>
      </c>
      <c r="N271" s="46">
        <v>4295.72</v>
      </c>
      <c r="O271" s="46">
        <f t="shared" si="13"/>
        <v>8600.29</v>
      </c>
      <c r="P271" s="58"/>
      <c r="Q271" s="58"/>
      <c r="R271" s="58"/>
      <c r="S271" s="58"/>
      <c r="T271" s="58"/>
      <c r="U271" s="58"/>
      <c r="V271" s="58"/>
    </row>
    <row r="272" spans="1:22" ht="15">
      <c r="A272" s="89">
        <v>2225</v>
      </c>
      <c r="B272" s="89" t="s">
        <v>311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3"/>
        <v>0</v>
      </c>
      <c r="P272" s="58"/>
      <c r="Q272" s="58"/>
      <c r="R272" s="58"/>
      <c r="S272" s="58"/>
      <c r="T272" s="58"/>
      <c r="U272" s="58"/>
      <c r="V272" s="58"/>
    </row>
    <row r="273" spans="1:22" ht="15">
      <c r="A273" s="89">
        <v>3511</v>
      </c>
      <c r="B273" s="63" t="s">
        <v>261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3"/>
        <v>0</v>
      </c>
      <c r="P273" s="58"/>
      <c r="Q273" s="58"/>
      <c r="R273" s="58"/>
      <c r="S273" s="58"/>
      <c r="T273" s="58"/>
      <c r="U273" s="58"/>
      <c r="V273" s="58"/>
    </row>
    <row r="274" spans="1:22" ht="18.75" customHeight="1">
      <c r="A274" s="89">
        <v>3857</v>
      </c>
      <c r="B274" s="89" t="s">
        <v>271</v>
      </c>
      <c r="C274" s="46">
        <v>0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3"/>
        <v>0</v>
      </c>
      <c r="P274" s="58"/>
      <c r="Q274" s="58"/>
      <c r="R274" s="58"/>
      <c r="S274" s="58"/>
      <c r="T274" s="58"/>
      <c r="U274" s="58"/>
      <c r="V274" s="58"/>
    </row>
    <row r="275" spans="1:22" s="76" customFormat="1" ht="15">
      <c r="A275" s="89">
        <v>5651</v>
      </c>
      <c r="B275" s="89" t="s">
        <v>275</v>
      </c>
      <c r="C275" s="78">
        <v>0</v>
      </c>
      <c r="D275" s="78">
        <v>0</v>
      </c>
      <c r="E275" s="78">
        <v>0</v>
      </c>
      <c r="F275" s="78">
        <v>0</v>
      </c>
      <c r="G275" s="78">
        <v>0</v>
      </c>
      <c r="H275" s="78">
        <v>0</v>
      </c>
      <c r="I275" s="78">
        <v>0</v>
      </c>
      <c r="J275" s="78">
        <v>0</v>
      </c>
      <c r="K275" s="78">
        <v>0</v>
      </c>
      <c r="L275" s="78">
        <v>0</v>
      </c>
      <c r="M275" s="78">
        <v>6148</v>
      </c>
      <c r="N275" s="78">
        <v>0</v>
      </c>
      <c r="O275" s="78">
        <f t="shared" si="13"/>
        <v>6148</v>
      </c>
      <c r="P275" s="75"/>
      <c r="Q275" s="75"/>
      <c r="R275" s="75"/>
      <c r="S275" s="75"/>
      <c r="T275" s="75"/>
      <c r="U275" s="75"/>
      <c r="V275" s="75"/>
    </row>
    <row r="276" spans="1:22" ht="39">
      <c r="A276" s="89" t="s">
        <v>385</v>
      </c>
      <c r="B276" s="89" t="s">
        <v>384</v>
      </c>
      <c r="C276" s="44">
        <f aca="true" t="shared" si="14" ref="C276:O276">SUM(C253:C275)</f>
        <v>0</v>
      </c>
      <c r="D276" s="44">
        <f t="shared" si="14"/>
        <v>0</v>
      </c>
      <c r="E276" s="44">
        <f t="shared" si="14"/>
        <v>0</v>
      </c>
      <c r="F276" s="44">
        <f t="shared" si="14"/>
        <v>0</v>
      </c>
      <c r="G276" s="44">
        <f t="shared" si="14"/>
        <v>0</v>
      </c>
      <c r="H276" s="44">
        <f t="shared" si="14"/>
        <v>0</v>
      </c>
      <c r="I276" s="44">
        <f t="shared" si="14"/>
        <v>0</v>
      </c>
      <c r="J276" s="44">
        <f t="shared" si="14"/>
        <v>0</v>
      </c>
      <c r="K276" s="44">
        <f t="shared" si="14"/>
        <v>38411.369999999995</v>
      </c>
      <c r="L276" s="44">
        <f t="shared" si="14"/>
        <v>69000.1</v>
      </c>
      <c r="M276" s="44">
        <f t="shared" si="14"/>
        <v>89777.55</v>
      </c>
      <c r="N276" s="44">
        <f t="shared" si="14"/>
        <v>82223.76999999999</v>
      </c>
      <c r="O276" s="44">
        <f t="shared" si="14"/>
        <v>279412.79</v>
      </c>
      <c r="P276" s="58"/>
      <c r="Q276" s="58"/>
      <c r="R276" s="58"/>
      <c r="S276" s="58"/>
      <c r="T276" s="58"/>
      <c r="U276" s="58"/>
      <c r="V276" s="58"/>
    </row>
    <row r="277" spans="1:22" ht="15">
      <c r="A277" s="88"/>
      <c r="C277" s="46"/>
      <c r="D277" s="46"/>
      <c r="E277" s="46"/>
      <c r="J277" s="46"/>
      <c r="K277" s="46"/>
      <c r="L277" s="46"/>
      <c r="M277" s="46"/>
      <c r="N277" s="46"/>
      <c r="O277" s="46"/>
      <c r="P277" s="58"/>
      <c r="Q277" s="58"/>
      <c r="R277" s="58"/>
      <c r="S277" s="58"/>
      <c r="T277" s="58"/>
      <c r="U277" s="58"/>
      <c r="V277" s="58"/>
    </row>
    <row r="278" spans="1:22" ht="15">
      <c r="A278" s="88"/>
      <c r="C278" s="46"/>
      <c r="D278" s="46"/>
      <c r="E278" s="46"/>
      <c r="J278" s="46"/>
      <c r="K278" s="46"/>
      <c r="L278" s="46"/>
      <c r="M278" s="46"/>
      <c r="N278" s="46"/>
      <c r="O278" s="46"/>
      <c r="P278" s="58"/>
      <c r="Q278" s="58"/>
      <c r="R278" s="58"/>
      <c r="S278" s="58"/>
      <c r="T278" s="58"/>
      <c r="U278" s="58"/>
      <c r="V278" s="58"/>
    </row>
    <row r="279" spans="1:22" ht="15">
      <c r="A279" s="88"/>
      <c r="B279" s="89" t="s">
        <v>354</v>
      </c>
      <c r="C279" s="44">
        <f aca="true" t="shared" si="15" ref="C279:O279">+C60+C114+C149+C190+C218+C250+C276</f>
        <v>5257960.960000001</v>
      </c>
      <c r="D279" s="44">
        <f t="shared" si="15"/>
        <v>7695599.97</v>
      </c>
      <c r="E279" s="44">
        <f t="shared" si="15"/>
        <v>8163452.039999999</v>
      </c>
      <c r="F279" s="44">
        <f t="shared" si="15"/>
        <v>6580500.039999999</v>
      </c>
      <c r="G279" s="44">
        <f t="shared" si="15"/>
        <v>8411472.690000001</v>
      </c>
      <c r="H279" s="44">
        <f t="shared" si="15"/>
        <v>6535572.6</v>
      </c>
      <c r="I279" s="44">
        <f t="shared" si="15"/>
        <v>5353205.4399999995</v>
      </c>
      <c r="J279" s="44">
        <f t="shared" si="15"/>
        <v>6711469.240000001</v>
      </c>
      <c r="K279" s="44">
        <f t="shared" si="15"/>
        <v>5759202.54</v>
      </c>
      <c r="L279" s="44">
        <f t="shared" si="15"/>
        <v>4701056.279999999</v>
      </c>
      <c r="M279" s="44">
        <f t="shared" si="15"/>
        <v>7377883.049999999</v>
      </c>
      <c r="N279" s="44">
        <f t="shared" si="15"/>
        <v>10478346.6</v>
      </c>
      <c r="O279" s="44">
        <f t="shared" si="15"/>
        <v>83025721.45</v>
      </c>
      <c r="P279" s="58"/>
      <c r="Q279" s="58"/>
      <c r="R279" s="58"/>
      <c r="S279" s="58"/>
      <c r="T279" s="58"/>
      <c r="U279" s="58"/>
      <c r="V279" s="58"/>
    </row>
    <row r="280" spans="6:17" ht="15">
      <c r="F280" s="44"/>
      <c r="G280" s="44"/>
      <c r="H280" s="89"/>
      <c r="I280" s="44"/>
      <c r="P280" s="58"/>
      <c r="Q280" s="58"/>
    </row>
    <row r="281" spans="4:16" ht="15">
      <c r="D281" s="46"/>
      <c r="E281" s="46"/>
      <c r="F281" s="44"/>
      <c r="G281" s="44"/>
      <c r="H281" s="44"/>
      <c r="I281" s="44"/>
      <c r="J281" s="46"/>
      <c r="O281" s="46"/>
      <c r="P281" s="58"/>
    </row>
    <row r="282" spans="1:17" ht="15">
      <c r="A282" s="115" t="s">
        <v>178</v>
      </c>
      <c r="B282" s="115"/>
      <c r="C282" s="115"/>
      <c r="D282" s="115"/>
      <c r="E282" s="115"/>
      <c r="F282" s="44"/>
      <c r="G282" s="44"/>
      <c r="H282" s="89"/>
      <c r="I282" s="44"/>
      <c r="N282" s="46"/>
      <c r="O282" s="46"/>
      <c r="P282" s="58"/>
      <c r="Q282" s="58"/>
    </row>
    <row r="283" spans="1:17" ht="15">
      <c r="A283" s="28" t="str">
        <f>'Ingresos 2018'!A100</f>
        <v>LEON, GTO., A 31 DE DICIEMBRE DE 2018</v>
      </c>
      <c r="B283" s="53"/>
      <c r="C283" s="53"/>
      <c r="D283" s="53"/>
      <c r="E283" s="53"/>
      <c r="F283" s="44"/>
      <c r="G283" s="44"/>
      <c r="H283" s="89"/>
      <c r="I283" s="44"/>
      <c r="N283" s="46"/>
      <c r="O283" s="46"/>
      <c r="Q283" s="2"/>
    </row>
    <row r="284" spans="1:17" ht="15">
      <c r="A284" s="25"/>
      <c r="B284" s="26"/>
      <c r="C284" s="26"/>
      <c r="D284" s="26"/>
      <c r="E284" s="26"/>
      <c r="F284" s="44"/>
      <c r="G284" s="44"/>
      <c r="H284" s="44"/>
      <c r="I284" s="44"/>
      <c r="N284" s="46"/>
      <c r="O284" s="46"/>
      <c r="P284" s="58"/>
      <c r="Q284" s="2"/>
    </row>
    <row r="285" spans="1:17" ht="15">
      <c r="A285" s="25" t="s">
        <v>180</v>
      </c>
      <c r="B285" s="26"/>
      <c r="C285" s="26"/>
      <c r="D285" s="26"/>
      <c r="E285" s="26"/>
      <c r="F285" s="44"/>
      <c r="G285" s="44"/>
      <c r="H285" s="89"/>
      <c r="I285" s="44"/>
      <c r="O285" s="46"/>
      <c r="P285" s="58"/>
      <c r="Q285" s="2"/>
    </row>
    <row r="286" spans="1:17" ht="15">
      <c r="A286" s="27" t="s">
        <v>181</v>
      </c>
      <c r="B286" s="26"/>
      <c r="C286" s="26"/>
      <c r="D286" s="26"/>
      <c r="E286" s="26"/>
      <c r="F286" s="44"/>
      <c r="G286" s="44"/>
      <c r="H286" s="89"/>
      <c r="I286" s="44"/>
      <c r="O286" s="46"/>
      <c r="Q286" s="2"/>
    </row>
    <row r="287" spans="1:17" ht="15">
      <c r="A287" s="26"/>
      <c r="B287" s="3"/>
      <c r="C287" s="3"/>
      <c r="D287" s="30" t="s">
        <v>184</v>
      </c>
      <c r="E287" s="28"/>
      <c r="F287" s="44"/>
      <c r="G287" s="44"/>
      <c r="H287" s="89"/>
      <c r="I287" s="44"/>
      <c r="O287" s="46"/>
      <c r="Q287" s="2"/>
    </row>
    <row r="288" spans="1:17" ht="15">
      <c r="A288" s="26"/>
      <c r="B288" s="3"/>
      <c r="C288" s="3"/>
      <c r="D288" s="29" t="s">
        <v>183</v>
      </c>
      <c r="E288" s="29"/>
      <c r="F288" s="44"/>
      <c r="G288" s="44"/>
      <c r="H288" s="89"/>
      <c r="I288" s="44"/>
      <c r="O288" s="46"/>
      <c r="Q288" s="2"/>
    </row>
    <row r="289" spans="1:17" ht="15">
      <c r="A289" s="28" t="s">
        <v>182</v>
      </c>
      <c r="B289" s="3"/>
      <c r="C289" s="3"/>
      <c r="D289" s="28"/>
      <c r="E289" s="27"/>
      <c r="F289" s="44"/>
      <c r="G289" s="44"/>
      <c r="H289" s="89"/>
      <c r="I289" s="44"/>
      <c r="P289" s="58"/>
      <c r="Q289" s="2"/>
    </row>
    <row r="290" spans="1:17" ht="15">
      <c r="A290" s="26" t="s">
        <v>185</v>
      </c>
      <c r="B290" s="31"/>
      <c r="C290" s="31"/>
      <c r="D290" s="27"/>
      <c r="E290" s="27"/>
      <c r="F290" s="44"/>
      <c r="G290" s="44"/>
      <c r="H290" s="89"/>
      <c r="I290" s="44"/>
      <c r="Q290" s="2"/>
    </row>
    <row r="291" spans="1:17" ht="15">
      <c r="A291" s="28"/>
      <c r="B291" s="3"/>
      <c r="C291" s="3"/>
      <c r="D291" s="30" t="s">
        <v>367</v>
      </c>
      <c r="E291" s="30"/>
      <c r="F291" s="44"/>
      <c r="H291" s="26"/>
      <c r="Q291" s="2"/>
    </row>
    <row r="292" spans="1:17" ht="15">
      <c r="A292" s="26"/>
      <c r="B292" s="3"/>
      <c r="C292" s="3"/>
      <c r="D292" s="29" t="s">
        <v>187</v>
      </c>
      <c r="E292" s="29"/>
      <c r="F292" s="44"/>
      <c r="H292" s="26"/>
      <c r="Q292" s="2"/>
    </row>
    <row r="293" spans="1:17" ht="15">
      <c r="A293" s="25" t="s">
        <v>355</v>
      </c>
      <c r="B293" s="3"/>
      <c r="C293" s="3"/>
      <c r="D293" s="27"/>
      <c r="E293" s="27"/>
      <c r="F293" s="44"/>
      <c r="Q293" s="2"/>
    </row>
    <row r="294" spans="1:17" ht="15">
      <c r="A294" s="26" t="s">
        <v>187</v>
      </c>
      <c r="B294" s="3"/>
      <c r="C294" s="3"/>
      <c r="D294" s="27"/>
      <c r="E294" s="27"/>
      <c r="F294" s="44"/>
      <c r="Q294" s="2"/>
    </row>
    <row r="295" spans="1:17" ht="15">
      <c r="A295" s="32"/>
      <c r="B295" s="3"/>
      <c r="C295" s="3"/>
      <c r="D295" s="30" t="s">
        <v>356</v>
      </c>
      <c r="E295" s="30"/>
      <c r="F295" s="44"/>
      <c r="Q295" s="2"/>
    </row>
    <row r="296" spans="1:17" ht="15">
      <c r="A296" s="26"/>
      <c r="B296" s="3"/>
      <c r="C296" s="3"/>
      <c r="D296" s="29" t="s">
        <v>187</v>
      </c>
      <c r="E296" s="29"/>
      <c r="F296" s="44"/>
      <c r="Q296" s="2"/>
    </row>
    <row r="297" spans="1:17" ht="15">
      <c r="A297" s="25" t="s">
        <v>357</v>
      </c>
      <c r="B297" s="26"/>
      <c r="C297" s="26"/>
      <c r="D297" s="26"/>
      <c r="E297" s="26"/>
      <c r="F297" s="44"/>
      <c r="Q297" s="2"/>
    </row>
    <row r="298" spans="1:17" ht="15">
      <c r="A298" s="26" t="s">
        <v>187</v>
      </c>
      <c r="B298" s="26"/>
      <c r="C298" s="26"/>
      <c r="D298" s="26"/>
      <c r="E298" s="26"/>
      <c r="F298" s="44"/>
      <c r="Q298" s="2"/>
    </row>
    <row r="299" spans="6:17" ht="15">
      <c r="F299" s="44"/>
      <c r="P299" s="2"/>
      <c r="Q299" s="2"/>
    </row>
    <row r="300" spans="6:17" ht="15">
      <c r="F300" s="44"/>
      <c r="P300" s="2"/>
      <c r="Q300" s="2"/>
    </row>
    <row r="301" spans="6:17" ht="15">
      <c r="F301" s="46"/>
      <c r="P301" s="2"/>
      <c r="Q301" s="2"/>
    </row>
    <row r="302" spans="6:17" ht="15">
      <c r="F302" s="47"/>
      <c r="P302" s="2"/>
      <c r="Q302" s="2"/>
    </row>
    <row r="303" spans="6:17" ht="15">
      <c r="F303" s="44"/>
      <c r="P303" s="2"/>
      <c r="Q303" s="2"/>
    </row>
    <row r="304" spans="6:17" ht="15">
      <c r="F304" s="44"/>
      <c r="P304" s="2"/>
      <c r="Q304" s="2"/>
    </row>
    <row r="305" spans="6:17" ht="15">
      <c r="F305" s="44"/>
      <c r="P305" s="2"/>
      <c r="Q305" s="2"/>
    </row>
    <row r="306" spans="6:17" ht="15">
      <c r="F306" s="44"/>
      <c r="P306" s="2"/>
      <c r="Q306" s="2"/>
    </row>
    <row r="307" spans="6:17" ht="15">
      <c r="F307" s="44"/>
      <c r="P307" s="2"/>
      <c r="Q307" s="2"/>
    </row>
    <row r="308" spans="6:17" ht="15">
      <c r="F308" s="44"/>
      <c r="P308" s="2"/>
      <c r="Q308" s="2"/>
    </row>
    <row r="309" spans="6:17" ht="15">
      <c r="F309" s="44"/>
      <c r="P309" s="2"/>
      <c r="Q309" s="2"/>
    </row>
    <row r="310" spans="6:17" ht="15">
      <c r="F310" s="44"/>
      <c r="P310" s="2"/>
      <c r="Q310" s="2"/>
    </row>
    <row r="311" spans="6:17" ht="15">
      <c r="F311" s="44"/>
      <c r="P311" s="2"/>
      <c r="Q311" s="2"/>
    </row>
    <row r="312" spans="6:17" ht="15">
      <c r="F312" s="44"/>
      <c r="P312" s="2"/>
      <c r="Q312" s="2"/>
    </row>
    <row r="313" spans="6:17" ht="15">
      <c r="F313" s="44"/>
      <c r="P313" s="2"/>
      <c r="Q313" s="2"/>
    </row>
    <row r="314" spans="6:17" ht="15">
      <c r="F314" s="44"/>
      <c r="P314" s="2"/>
      <c r="Q314" s="2"/>
    </row>
    <row r="315" spans="6:17" ht="15">
      <c r="F315" s="44"/>
      <c r="P315" s="2"/>
      <c r="Q315" s="2"/>
    </row>
    <row r="316" spans="6:17" ht="15">
      <c r="F316" s="44"/>
      <c r="P316" s="2"/>
      <c r="Q316" s="2"/>
    </row>
    <row r="317" spans="6:17" ht="15">
      <c r="F317" s="44"/>
      <c r="P317" s="2"/>
      <c r="Q317" s="2"/>
    </row>
    <row r="318" spans="6:17" ht="15">
      <c r="F318" s="44"/>
      <c r="P318" s="2"/>
      <c r="Q318" s="2"/>
    </row>
    <row r="319" spans="6:17" ht="15">
      <c r="F319" s="44"/>
      <c r="P319" s="2"/>
      <c r="Q319" s="2"/>
    </row>
    <row r="320" spans="6:17" ht="15">
      <c r="F320" s="44"/>
      <c r="P320" s="2"/>
      <c r="Q320" s="2"/>
    </row>
    <row r="321" spans="6:17" ht="15">
      <c r="F321" s="44"/>
      <c r="P321" s="2"/>
      <c r="Q321" s="2"/>
    </row>
    <row r="322" spans="6:17" ht="15">
      <c r="F322" s="44"/>
      <c r="P322" s="2"/>
      <c r="Q322" s="2"/>
    </row>
    <row r="323" spans="6:17" ht="15">
      <c r="F323" s="44"/>
      <c r="P323" s="2"/>
      <c r="Q323" s="2"/>
    </row>
    <row r="324" spans="6:17" ht="15">
      <c r="F324" s="44"/>
      <c r="P324" s="2"/>
      <c r="Q324" s="2"/>
    </row>
    <row r="325" spans="6:17" ht="15">
      <c r="F325" s="44"/>
      <c r="P325" s="2"/>
      <c r="Q325" s="2"/>
    </row>
    <row r="326" spans="6:17" ht="15">
      <c r="F326" s="44"/>
      <c r="P326" s="2"/>
      <c r="Q326" s="2"/>
    </row>
    <row r="327" spans="6:17" ht="15">
      <c r="F327" s="44"/>
      <c r="P327" s="2"/>
      <c r="Q327" s="2"/>
    </row>
    <row r="328" spans="6:17" ht="15">
      <c r="F328" s="44"/>
      <c r="P328" s="2"/>
      <c r="Q328" s="2"/>
    </row>
    <row r="329" spans="6:17" ht="15">
      <c r="F329" s="44"/>
      <c r="P329" s="2"/>
      <c r="Q329" s="2"/>
    </row>
    <row r="330" spans="6:17" ht="15">
      <c r="F330" s="44"/>
      <c r="P330" s="2"/>
      <c r="Q330" s="2"/>
    </row>
    <row r="331" spans="6:17" ht="15">
      <c r="F331" s="44"/>
      <c r="P331" s="2"/>
      <c r="Q331" s="2"/>
    </row>
    <row r="332" spans="6:17" ht="15">
      <c r="F332" s="44"/>
      <c r="P332" s="2"/>
      <c r="Q332" s="2"/>
    </row>
    <row r="333" spans="6:17" ht="15">
      <c r="F333" s="44"/>
      <c r="P333" s="2"/>
      <c r="Q333" s="2"/>
    </row>
    <row r="334" spans="6:17" ht="15">
      <c r="F334" s="44"/>
      <c r="P334" s="2"/>
      <c r="Q334" s="2"/>
    </row>
    <row r="335" spans="6:17" ht="15">
      <c r="F335" s="28"/>
      <c r="P335" s="2"/>
      <c r="Q335" s="2"/>
    </row>
    <row r="336" spans="6:17" ht="15">
      <c r="F336" s="29"/>
      <c r="P336" s="2"/>
      <c r="Q336" s="2"/>
    </row>
    <row r="337" spans="6:17" ht="15">
      <c r="F337" s="27"/>
      <c r="P337" s="2"/>
      <c r="Q337" s="2"/>
    </row>
    <row r="338" spans="6:17" ht="15">
      <c r="F338" s="27"/>
      <c r="P338" s="2"/>
      <c r="Q338" s="2"/>
    </row>
    <row r="339" spans="6:17" ht="15">
      <c r="F339" s="30"/>
      <c r="P339" s="2"/>
      <c r="Q339" s="2"/>
    </row>
    <row r="340" spans="6:17" ht="15">
      <c r="F340" s="29"/>
      <c r="P340" s="2"/>
      <c r="Q340" s="2"/>
    </row>
    <row r="341" spans="6:17" ht="15">
      <c r="F341" s="27"/>
      <c r="P341" s="2"/>
      <c r="Q341" s="2"/>
    </row>
    <row r="342" spans="6:17" ht="15">
      <c r="F342" s="27"/>
      <c r="P342" s="2"/>
      <c r="Q342" s="2"/>
    </row>
    <row r="343" spans="6:17" ht="15">
      <c r="F343" s="30"/>
      <c r="P343" s="2"/>
      <c r="Q343" s="2"/>
    </row>
    <row r="344" spans="6:17" ht="15">
      <c r="F344" s="29"/>
      <c r="P344" s="2"/>
      <c r="Q344" s="2"/>
    </row>
    <row r="345" spans="6:17" ht="15">
      <c r="F345" s="26"/>
      <c r="P345" s="2"/>
      <c r="Q345" s="2"/>
    </row>
    <row r="346" spans="6:17" ht="15">
      <c r="F346" s="26"/>
      <c r="P346" s="2"/>
      <c r="Q346" s="2"/>
    </row>
  </sheetData>
  <sheetProtection/>
  <mergeCells count="6">
    <mergeCell ref="A282:E282"/>
    <mergeCell ref="A1:O1"/>
    <mergeCell ref="A2:O2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4"/>
  <sheetViews>
    <sheetView zoomScalePageLayoutView="0" workbookViewId="0" topLeftCell="A5">
      <pane xSplit="2" ySplit="3" topLeftCell="E155" activePane="bottomRight" state="frozen"/>
      <selection pane="topLeft" activeCell="A5" sqref="A5"/>
      <selection pane="topRight" activeCell="C5" sqref="C5"/>
      <selection pane="bottomLeft" activeCell="A8" sqref="A8"/>
      <selection pane="bottomRight" activeCell="P281" sqref="P281"/>
    </sheetView>
  </sheetViews>
  <sheetFormatPr defaultColWidth="11.421875" defaultRowHeight="15"/>
  <cols>
    <col min="1" max="1" width="8.57421875" style="2" customWidth="1"/>
    <col min="2" max="2" width="41.00390625" style="2" customWidth="1"/>
    <col min="3" max="3" width="12.28125" style="2" bestFit="1" customWidth="1"/>
    <col min="4" max="4" width="13.00390625" style="2" customWidth="1"/>
    <col min="5" max="5" width="12.7109375" style="2" bestFit="1" customWidth="1"/>
    <col min="6" max="6" width="11.28125" style="2" bestFit="1" customWidth="1"/>
    <col min="7" max="8" width="11.7109375" style="2" bestFit="1" customWidth="1"/>
    <col min="9" max="13" width="12.57421875" style="2" bestFit="1" customWidth="1"/>
    <col min="14" max="15" width="13.57421875" style="2" bestFit="1" customWidth="1"/>
    <col min="16" max="16" width="13.57421875" style="57" bestFit="1" customWidth="1"/>
    <col min="17" max="17" width="11.7109375" style="57" bestFit="1" customWidth="1"/>
    <col min="18" max="28" width="11.421875" style="2" customWidth="1"/>
    <col min="29" max="30" width="11.7109375" style="2" bestFit="1" customWidth="1"/>
    <col min="31" max="16384" width="11.421875" style="2" customWidth="1"/>
  </cols>
  <sheetData>
    <row r="1" spans="1:15" ht="15.75">
      <c r="A1" s="116" t="s">
        <v>191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">
      <c r="A2" s="112" t="s">
        <v>381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ht="15"/>
    <row r="5" spans="1:15" ht="15">
      <c r="A5" s="113"/>
      <c r="B5" s="11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5">
      <c r="A6" s="113"/>
      <c r="B6" s="113"/>
      <c r="C6" s="93" t="s">
        <v>195</v>
      </c>
      <c r="D6" s="93" t="s">
        <v>195</v>
      </c>
      <c r="E6" s="93" t="s">
        <v>195</v>
      </c>
      <c r="F6" s="93" t="s">
        <v>195</v>
      </c>
      <c r="G6" s="93" t="s">
        <v>195</v>
      </c>
      <c r="H6" s="93" t="s">
        <v>195</v>
      </c>
      <c r="I6" s="60" t="s">
        <v>195</v>
      </c>
      <c r="J6" s="93" t="s">
        <v>195</v>
      </c>
      <c r="K6" s="93" t="s">
        <v>195</v>
      </c>
      <c r="L6" s="93" t="s">
        <v>195</v>
      </c>
      <c r="M6" s="93" t="s">
        <v>195</v>
      </c>
      <c r="N6" s="93" t="s">
        <v>195</v>
      </c>
      <c r="O6" s="93" t="s">
        <v>16</v>
      </c>
    </row>
    <row r="7" spans="1:23" ht="15">
      <c r="A7" s="114" t="s">
        <v>196</v>
      </c>
      <c r="B7" s="114"/>
      <c r="C7" s="90" t="s">
        <v>197</v>
      </c>
      <c r="D7" s="90" t="s">
        <v>198</v>
      </c>
      <c r="E7" s="90" t="s">
        <v>199</v>
      </c>
      <c r="F7" s="91" t="s">
        <v>200</v>
      </c>
      <c r="G7" s="90" t="s">
        <v>201</v>
      </c>
      <c r="H7" s="90" t="s">
        <v>202</v>
      </c>
      <c r="I7" s="90" t="s">
        <v>203</v>
      </c>
      <c r="J7" s="39" t="s">
        <v>204</v>
      </c>
      <c r="K7" s="39" t="s">
        <v>205</v>
      </c>
      <c r="L7" s="39" t="s">
        <v>206</v>
      </c>
      <c r="M7" s="39" t="s">
        <v>207</v>
      </c>
      <c r="N7" s="39" t="s">
        <v>208</v>
      </c>
      <c r="O7" s="39"/>
      <c r="Q7" s="93"/>
      <c r="R7" s="93"/>
      <c r="S7" s="39"/>
      <c r="T7" s="39"/>
      <c r="U7" s="39"/>
      <c r="V7" s="39"/>
      <c r="W7" s="39"/>
    </row>
    <row r="8" spans="1:14" ht="15">
      <c r="A8" s="40">
        <v>100</v>
      </c>
      <c r="B8" s="40" t="s">
        <v>209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15">
      <c r="A9" s="96">
        <v>1131</v>
      </c>
      <c r="B9" s="96" t="s">
        <v>210</v>
      </c>
      <c r="C9" s="44">
        <v>407473.11</v>
      </c>
      <c r="D9" s="44">
        <v>410270.65</v>
      </c>
      <c r="E9" s="44">
        <v>591397.58</v>
      </c>
      <c r="F9" s="44">
        <v>425374.57</v>
      </c>
      <c r="G9" s="44">
        <v>528871.07</v>
      </c>
      <c r="H9" s="44">
        <v>409679.07</v>
      </c>
      <c r="I9" s="44">
        <v>417042.33</v>
      </c>
      <c r="J9" s="44">
        <v>631661.48</v>
      </c>
      <c r="K9" s="44">
        <v>449164.0300000001</v>
      </c>
      <c r="L9" s="44">
        <v>449164.0300000001</v>
      </c>
      <c r="M9" s="44">
        <v>561455.0375000001</v>
      </c>
      <c r="N9" s="44">
        <v>449164.0300000001</v>
      </c>
      <c r="O9" s="46">
        <f>SUM(C9:N9)</f>
        <v>5730716.9875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15">
      <c r="A10" s="96">
        <v>1221</v>
      </c>
      <c r="B10" s="96" t="s">
        <v>211</v>
      </c>
      <c r="C10" s="44">
        <v>46304.84</v>
      </c>
      <c r="D10" s="44">
        <v>26857.15</v>
      </c>
      <c r="E10" s="44">
        <v>23296.78</v>
      </c>
      <c r="F10" s="44">
        <v>190760.04</v>
      </c>
      <c r="G10" s="44">
        <v>39071.16</v>
      </c>
      <c r="H10" s="44">
        <v>44112.6</v>
      </c>
      <c r="I10" s="44">
        <v>55245.78</v>
      </c>
      <c r="J10" s="44">
        <v>76291.15</v>
      </c>
      <c r="K10" s="44">
        <v>50091.8111148</v>
      </c>
      <c r="L10" s="44">
        <v>37484.69867415001</v>
      </c>
      <c r="M10" s="44">
        <v>62812.68606795001</v>
      </c>
      <c r="N10" s="44">
        <v>47973.78680640001</v>
      </c>
      <c r="O10" s="46">
        <f aca="true" t="shared" si="0" ref="O10:O58">SUM(C10:N10)</f>
        <v>700302.4826633001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>
      <c r="A11" s="96">
        <v>1322</v>
      </c>
      <c r="B11" s="96" t="s">
        <v>213</v>
      </c>
      <c r="C11" s="44">
        <v>9175.77</v>
      </c>
      <c r="D11" s="44">
        <v>9373.31</v>
      </c>
      <c r="E11" s="44">
        <v>12711.69</v>
      </c>
      <c r="F11" s="44">
        <v>11335.06</v>
      </c>
      <c r="G11" s="44">
        <v>12258.74</v>
      </c>
      <c r="H11" s="44">
        <v>10179.76</v>
      </c>
      <c r="I11" s="44">
        <v>8653.99</v>
      </c>
      <c r="J11" s="44">
        <v>18634.9</v>
      </c>
      <c r="K11" s="44">
        <v>11229.100750000003</v>
      </c>
      <c r="L11" s="44">
        <v>11229.100750000003</v>
      </c>
      <c r="M11" s="44">
        <v>14036.375937500003</v>
      </c>
      <c r="N11" s="44">
        <v>11229.100750000003</v>
      </c>
      <c r="O11" s="46">
        <f t="shared" si="0"/>
        <v>140046.89818750002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">
      <c r="A12" s="96">
        <v>1323</v>
      </c>
      <c r="B12" s="96" t="s">
        <v>214</v>
      </c>
      <c r="C12" s="44">
        <v>60328.25</v>
      </c>
      <c r="D12" s="44">
        <v>54434.25</v>
      </c>
      <c r="E12" s="44">
        <v>68938.37</v>
      </c>
      <c r="F12" s="44">
        <v>60071.25</v>
      </c>
      <c r="G12" s="44">
        <v>62551.18</v>
      </c>
      <c r="H12" s="44">
        <v>54301.64</v>
      </c>
      <c r="I12" s="44">
        <v>55032.88</v>
      </c>
      <c r="J12" s="44">
        <v>72093.86</v>
      </c>
      <c r="K12" s="44">
        <v>63468.96</v>
      </c>
      <c r="L12" s="44">
        <v>63468.96</v>
      </c>
      <c r="M12" s="44">
        <v>63468.96</v>
      </c>
      <c r="N12" s="44">
        <v>63468.96</v>
      </c>
      <c r="O12" s="46">
        <f t="shared" si="0"/>
        <v>741627.5199999999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5">
      <c r="A13" s="96">
        <v>1324</v>
      </c>
      <c r="B13" s="96" t="s">
        <v>215</v>
      </c>
      <c r="C13" s="44">
        <v>975.4</v>
      </c>
      <c r="D13" s="44">
        <v>0</v>
      </c>
      <c r="E13" s="44">
        <v>2237.86</v>
      </c>
      <c r="F13" s="44">
        <v>0</v>
      </c>
      <c r="G13" s="44">
        <v>0</v>
      </c>
      <c r="H13" s="44">
        <v>0</v>
      </c>
      <c r="I13" s="44">
        <v>2146.78</v>
      </c>
      <c r="J13" s="44">
        <v>4639.96</v>
      </c>
      <c r="K13" s="44">
        <v>0</v>
      </c>
      <c r="L13" s="44">
        <v>0</v>
      </c>
      <c r="M13" s="44">
        <v>0</v>
      </c>
      <c r="N13" s="44">
        <v>0</v>
      </c>
      <c r="O13" s="46">
        <f t="shared" si="0"/>
        <v>10000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5">
      <c r="A14" s="96">
        <v>1325</v>
      </c>
      <c r="B14" s="96" t="s">
        <v>216</v>
      </c>
      <c r="C14" s="44">
        <v>16650.55</v>
      </c>
      <c r="D14" s="44">
        <v>15023.85</v>
      </c>
      <c r="E14" s="44">
        <v>17628.92</v>
      </c>
      <c r="F14" s="44">
        <v>15361.42</v>
      </c>
      <c r="G14" s="44">
        <v>16629.99</v>
      </c>
      <c r="H14" s="44">
        <v>14987.25</v>
      </c>
      <c r="I14" s="44">
        <v>15232.83</v>
      </c>
      <c r="J14" s="44">
        <v>18624.63</v>
      </c>
      <c r="K14" s="44">
        <v>17517.432959999995</v>
      </c>
      <c r="L14" s="44">
        <v>17517.432959999995</v>
      </c>
      <c r="M14" s="44">
        <v>17517.432959999995</v>
      </c>
      <c r="N14" s="44">
        <v>17517.432959999995</v>
      </c>
      <c r="O14" s="46">
        <f t="shared" si="0"/>
        <v>200209.17184000002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25.5">
      <c r="A15" s="96">
        <v>1331</v>
      </c>
      <c r="B15" s="96" t="s">
        <v>217</v>
      </c>
      <c r="C15" s="44">
        <v>4940.66</v>
      </c>
      <c r="D15" s="44">
        <v>2253.64</v>
      </c>
      <c r="E15" s="44">
        <v>2416.14</v>
      </c>
      <c r="F15" s="44">
        <v>3851.43</v>
      </c>
      <c r="G15" s="44">
        <v>13085.13</v>
      </c>
      <c r="H15" s="44">
        <v>28759.02</v>
      </c>
      <c r="I15" s="44">
        <v>4159.12</v>
      </c>
      <c r="J15" s="44">
        <v>10000</v>
      </c>
      <c r="K15" s="44">
        <v>9500</v>
      </c>
      <c r="L15" s="44">
        <v>9500</v>
      </c>
      <c r="M15" s="44">
        <v>9500</v>
      </c>
      <c r="N15" s="44">
        <v>9500</v>
      </c>
      <c r="O15" s="46">
        <f t="shared" si="0"/>
        <v>107465.14000000001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">
      <c r="A16" s="96">
        <v>1333</v>
      </c>
      <c r="B16" s="96" t="s">
        <v>218</v>
      </c>
      <c r="C16" s="44">
        <v>20900.01</v>
      </c>
      <c r="D16" s="44">
        <v>15239.84</v>
      </c>
      <c r="E16" s="44">
        <v>19109.38</v>
      </c>
      <c r="F16" s="44">
        <v>69134.5</v>
      </c>
      <c r="G16" s="44">
        <v>23393.55</v>
      </c>
      <c r="H16" s="44">
        <v>0</v>
      </c>
      <c r="I16" s="44">
        <v>11711.65</v>
      </c>
      <c r="J16" s="44">
        <v>0</v>
      </c>
      <c r="K16" s="44">
        <v>13313.1322485</v>
      </c>
      <c r="L16" s="44">
        <v>0</v>
      </c>
      <c r="M16" s="44">
        <v>26280.296642913596</v>
      </c>
      <c r="N16" s="44">
        <v>29237.89478925</v>
      </c>
      <c r="O16" s="46">
        <f t="shared" si="0"/>
        <v>228320.2536806636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>
      <c r="A17" s="96">
        <v>1334</v>
      </c>
      <c r="B17" s="96" t="s">
        <v>219</v>
      </c>
      <c r="C17" s="44">
        <v>0</v>
      </c>
      <c r="D17" s="44">
        <v>0</v>
      </c>
      <c r="E17" s="44">
        <v>126512.52</v>
      </c>
      <c r="F17" s="44">
        <v>2778.3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6">
        <f t="shared" si="0"/>
        <v>129290.82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>
      <c r="A18" s="96">
        <v>1335</v>
      </c>
      <c r="B18" s="96" t="s">
        <v>220</v>
      </c>
      <c r="C18" s="44">
        <v>12256.55</v>
      </c>
      <c r="D18" s="44">
        <v>10327.37</v>
      </c>
      <c r="E18" s="44">
        <v>9343.7</v>
      </c>
      <c r="F18" s="44">
        <v>18746.21</v>
      </c>
      <c r="G18" s="44">
        <v>11754.47</v>
      </c>
      <c r="H18" s="44">
        <v>20303.64</v>
      </c>
      <c r="I18" s="44">
        <v>10699.81</v>
      </c>
      <c r="J18" s="44">
        <v>7711.1</v>
      </c>
      <c r="K18" s="44">
        <v>2500</v>
      </c>
      <c r="L18" s="44">
        <v>2500</v>
      </c>
      <c r="M18" s="44">
        <v>2500</v>
      </c>
      <c r="N18" s="44">
        <v>2500</v>
      </c>
      <c r="O18" s="46">
        <f t="shared" si="0"/>
        <v>111142.85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">
      <c r="A19" s="96">
        <v>1411</v>
      </c>
      <c r="B19" s="96" t="s">
        <v>221</v>
      </c>
      <c r="C19" s="44">
        <v>63722.26</v>
      </c>
      <c r="D19" s="44">
        <v>58344.37</v>
      </c>
      <c r="E19" s="44">
        <v>85112.28</v>
      </c>
      <c r="F19" s="44">
        <v>85155.18</v>
      </c>
      <c r="G19" s="44">
        <v>79175.53</v>
      </c>
      <c r="H19" s="44">
        <v>77874.4</v>
      </c>
      <c r="I19" s="44">
        <v>75770.57</v>
      </c>
      <c r="J19" s="44">
        <v>94675.01</v>
      </c>
      <c r="K19" s="44">
        <v>71866.24480000001</v>
      </c>
      <c r="L19" s="44">
        <v>71866.24480000001</v>
      </c>
      <c r="M19" s="44">
        <v>89832.80600000001</v>
      </c>
      <c r="N19" s="44">
        <v>71866.24480000001</v>
      </c>
      <c r="O19" s="46">
        <f t="shared" si="0"/>
        <v>925261.1404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>
      <c r="A20" s="96">
        <v>1421</v>
      </c>
      <c r="B20" s="96" t="s">
        <v>222</v>
      </c>
      <c r="C20" s="44">
        <v>0</v>
      </c>
      <c r="D20" s="44">
        <v>56874.77</v>
      </c>
      <c r="E20" s="44">
        <v>0</v>
      </c>
      <c r="F20" s="44">
        <v>70323.88</v>
      </c>
      <c r="G20" s="44">
        <v>0</v>
      </c>
      <c r="H20" s="44">
        <v>73031.7</v>
      </c>
      <c r="I20" s="44">
        <v>0</v>
      </c>
      <c r="J20" s="44">
        <v>121299.73</v>
      </c>
      <c r="K20" s="44">
        <v>0</v>
      </c>
      <c r="L20" s="44">
        <v>76968.1815</v>
      </c>
      <c r="M20" s="44">
        <v>0</v>
      </c>
      <c r="N20" s="44">
        <v>76968.1815</v>
      </c>
      <c r="O20" s="46">
        <f t="shared" si="0"/>
        <v>475466.44299999997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5">
      <c r="A21" s="96">
        <v>1431</v>
      </c>
      <c r="B21" s="96" t="s">
        <v>223</v>
      </c>
      <c r="C21" s="44">
        <v>0</v>
      </c>
      <c r="D21" s="44">
        <v>58237.06</v>
      </c>
      <c r="E21" s="44">
        <v>0</v>
      </c>
      <c r="F21" s="44">
        <v>71146.96</v>
      </c>
      <c r="G21" s="44">
        <v>0</v>
      </c>
      <c r="H21" s="44">
        <v>68031.01</v>
      </c>
      <c r="I21" s="44">
        <v>0</v>
      </c>
      <c r="J21" s="44">
        <v>131848.61</v>
      </c>
      <c r="K21" s="44">
        <v>0</v>
      </c>
      <c r="L21" s="44">
        <v>78040.5885</v>
      </c>
      <c r="M21" s="44">
        <v>0</v>
      </c>
      <c r="N21" s="44">
        <v>78040.5885</v>
      </c>
      <c r="O21" s="46">
        <f t="shared" si="0"/>
        <v>485344.81700000004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5">
      <c r="A22" s="96">
        <v>1543</v>
      </c>
      <c r="B22" s="96" t="s">
        <v>224</v>
      </c>
      <c r="C22" s="44">
        <v>3249.6</v>
      </c>
      <c r="D22" s="44">
        <v>3249.6</v>
      </c>
      <c r="E22" s="44">
        <v>3148.05</v>
      </c>
      <c r="F22" s="44">
        <v>3148.05</v>
      </c>
      <c r="G22" s="44">
        <v>3148.05</v>
      </c>
      <c r="H22" s="44">
        <v>3046.5</v>
      </c>
      <c r="I22" s="44">
        <v>2944.95</v>
      </c>
      <c r="J22" s="44">
        <v>3000</v>
      </c>
      <c r="K22" s="44">
        <v>3000</v>
      </c>
      <c r="L22" s="44">
        <v>3000</v>
      </c>
      <c r="M22" s="44">
        <v>3000</v>
      </c>
      <c r="N22" s="44">
        <v>3000</v>
      </c>
      <c r="O22" s="46">
        <f t="shared" si="0"/>
        <v>36934.8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15">
      <c r="A23" s="96">
        <v>1545</v>
      </c>
      <c r="B23" s="96" t="s">
        <v>225</v>
      </c>
      <c r="C23" s="44">
        <v>49572</v>
      </c>
      <c r="D23" s="44">
        <v>50279</v>
      </c>
      <c r="E23" s="44">
        <v>51516</v>
      </c>
      <c r="F23" s="44">
        <v>50544</v>
      </c>
      <c r="G23" s="44">
        <v>51516</v>
      </c>
      <c r="H23" s="44">
        <v>49572</v>
      </c>
      <c r="I23" s="44">
        <v>49572</v>
      </c>
      <c r="J23" s="44">
        <v>51769.87</v>
      </c>
      <c r="K23" s="44">
        <v>103539.74399999998</v>
      </c>
      <c r="L23" s="44">
        <v>51769.87199999999</v>
      </c>
      <c r="M23" s="44">
        <v>51769.87199999999</v>
      </c>
      <c r="N23" s="44">
        <v>65888.92799999999</v>
      </c>
      <c r="O23" s="46">
        <f t="shared" si="0"/>
        <v>677309.2859999998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5">
      <c r="A24" s="96">
        <v>1547</v>
      </c>
      <c r="B24" s="96" t="s">
        <v>226</v>
      </c>
      <c r="C24" s="44">
        <v>53273.86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6">
        <f t="shared" si="0"/>
        <v>53273.86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15">
      <c r="A25" s="96">
        <v>1548</v>
      </c>
      <c r="B25" s="96" t="s">
        <v>227</v>
      </c>
      <c r="C25" s="44">
        <v>0</v>
      </c>
      <c r="D25" s="44">
        <v>0</v>
      </c>
      <c r="E25" s="44">
        <v>0</v>
      </c>
      <c r="F25" s="44">
        <v>0</v>
      </c>
      <c r="G25" s="44">
        <v>55534.46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6">
        <f t="shared" si="0"/>
        <v>55534.46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15">
      <c r="A26" s="96">
        <v>1592</v>
      </c>
      <c r="B26" s="96" t="s">
        <v>228</v>
      </c>
      <c r="C26" s="44">
        <v>41059.05</v>
      </c>
      <c r="D26" s="44">
        <v>41027.22</v>
      </c>
      <c r="E26" s="44">
        <v>52634.81</v>
      </c>
      <c r="F26" s="44">
        <v>42633.88</v>
      </c>
      <c r="G26" s="44">
        <v>52983.64</v>
      </c>
      <c r="H26" s="44">
        <v>41291.82</v>
      </c>
      <c r="I26" s="44">
        <v>41847.88</v>
      </c>
      <c r="J26" s="44">
        <v>59397.6</v>
      </c>
      <c r="K26" s="44">
        <v>44916.403</v>
      </c>
      <c r="L26" s="44">
        <v>44916.403</v>
      </c>
      <c r="M26" s="44">
        <v>56145.503749999996</v>
      </c>
      <c r="N26" s="44">
        <v>44916.403</v>
      </c>
      <c r="O26" s="46">
        <f t="shared" si="0"/>
        <v>563770.61275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15">
      <c r="A27" s="96">
        <v>1593</v>
      </c>
      <c r="B27" s="96" t="s">
        <v>229</v>
      </c>
      <c r="C27" s="44">
        <v>41059.05</v>
      </c>
      <c r="D27" s="44">
        <v>41027.22</v>
      </c>
      <c r="E27" s="44">
        <v>52634.81</v>
      </c>
      <c r="F27" s="44">
        <v>42633.88</v>
      </c>
      <c r="G27" s="44">
        <v>52983.64</v>
      </c>
      <c r="H27" s="44">
        <v>41291.82</v>
      </c>
      <c r="I27" s="44">
        <v>41847.88</v>
      </c>
      <c r="J27" s="44">
        <v>59397.6</v>
      </c>
      <c r="K27" s="44">
        <v>44916.403</v>
      </c>
      <c r="L27" s="44">
        <v>44916.403</v>
      </c>
      <c r="M27" s="44">
        <v>56145.503749999996</v>
      </c>
      <c r="N27" s="44">
        <v>44916.403</v>
      </c>
      <c r="O27" s="46">
        <f t="shared" si="0"/>
        <v>563770.61275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15">
      <c r="A28" s="96">
        <v>1612</v>
      </c>
      <c r="B28" s="96" t="s">
        <v>230</v>
      </c>
      <c r="C28" s="44">
        <v>9791.82</v>
      </c>
      <c r="D28" s="44">
        <v>9846.5</v>
      </c>
      <c r="E28" s="44">
        <v>13934</v>
      </c>
      <c r="F28" s="44">
        <v>10212.85</v>
      </c>
      <c r="G28" s="44">
        <v>12696.77</v>
      </c>
      <c r="H28" s="44">
        <v>9845.25</v>
      </c>
      <c r="I28" s="44">
        <v>10014.76</v>
      </c>
      <c r="J28" s="44">
        <v>17982.46</v>
      </c>
      <c r="K28" s="44">
        <v>10779.936720000003</v>
      </c>
      <c r="L28" s="44">
        <v>10779.936720000003</v>
      </c>
      <c r="M28" s="44">
        <v>13474.920900000003</v>
      </c>
      <c r="N28" s="44">
        <v>10779.936720000003</v>
      </c>
      <c r="O28" s="46">
        <f t="shared" si="0"/>
        <v>140139.14106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2" ht="15">
      <c r="A29" s="96">
        <v>2111</v>
      </c>
      <c r="B29" s="96" t="s">
        <v>231</v>
      </c>
      <c r="C29" s="44">
        <v>12510.86</v>
      </c>
      <c r="D29" s="44">
        <v>12962.57</v>
      </c>
      <c r="E29" s="44">
        <v>1468.9</v>
      </c>
      <c r="F29" s="44">
        <v>27989.29</v>
      </c>
      <c r="G29" s="44">
        <v>4665.42</v>
      </c>
      <c r="H29" s="44">
        <v>8772.3</v>
      </c>
      <c r="I29" s="44">
        <v>2086.65</v>
      </c>
      <c r="J29" s="44">
        <v>9800</v>
      </c>
      <c r="K29" s="44">
        <v>9800</v>
      </c>
      <c r="L29" s="44">
        <v>9800</v>
      </c>
      <c r="M29" s="44">
        <v>9800</v>
      </c>
      <c r="N29" s="44">
        <v>9800</v>
      </c>
      <c r="O29" s="46">
        <f>SUM(C29:N29)</f>
        <v>119455.98999999999</v>
      </c>
      <c r="P29" s="58"/>
      <c r="Q29" s="58"/>
      <c r="R29" s="58"/>
      <c r="S29" s="58"/>
      <c r="T29" s="58"/>
      <c r="U29" s="58"/>
      <c r="V29" s="58"/>
    </row>
    <row r="30" spans="1:22" ht="15">
      <c r="A30" s="96">
        <v>2213</v>
      </c>
      <c r="B30" s="96" t="s">
        <v>233</v>
      </c>
      <c r="C30" s="44">
        <v>23587.77</v>
      </c>
      <c r="D30" s="44">
        <v>36980.2</v>
      </c>
      <c r="E30" s="44">
        <v>12323.14</v>
      </c>
      <c r="F30" s="44">
        <v>20443.07</v>
      </c>
      <c r="G30" s="44">
        <v>23784.91</v>
      </c>
      <c r="H30" s="44">
        <v>23677.92</v>
      </c>
      <c r="I30" s="44">
        <v>31369.25</v>
      </c>
      <c r="J30" s="44">
        <v>20000</v>
      </c>
      <c r="K30" s="44">
        <v>20000</v>
      </c>
      <c r="L30" s="44">
        <v>20000</v>
      </c>
      <c r="M30" s="44">
        <v>20000</v>
      </c>
      <c r="N30" s="44">
        <v>20000</v>
      </c>
      <c r="O30" s="46">
        <f t="shared" si="0"/>
        <v>272166.26</v>
      </c>
      <c r="P30" s="58"/>
      <c r="Q30" s="58"/>
      <c r="R30" s="58"/>
      <c r="S30" s="58"/>
      <c r="T30" s="58"/>
      <c r="U30" s="58"/>
      <c r="V30" s="58"/>
    </row>
    <row r="31" spans="1:22" ht="15">
      <c r="A31" s="96">
        <v>2214</v>
      </c>
      <c r="B31" s="96" t="s">
        <v>234</v>
      </c>
      <c r="C31" s="44">
        <v>3432</v>
      </c>
      <c r="D31" s="44">
        <v>3648</v>
      </c>
      <c r="E31" s="44">
        <v>5544</v>
      </c>
      <c r="F31" s="44">
        <v>5174</v>
      </c>
      <c r="G31" s="44">
        <v>5328</v>
      </c>
      <c r="H31" s="44">
        <v>5064</v>
      </c>
      <c r="I31" s="44">
        <v>3984</v>
      </c>
      <c r="J31" s="44">
        <v>3457.45</v>
      </c>
      <c r="K31" s="44">
        <v>3402.5798870462127</v>
      </c>
      <c r="L31" s="44">
        <v>3368.598411839064</v>
      </c>
      <c r="M31" s="44">
        <v>3172.096837815118</v>
      </c>
      <c r="N31" s="44">
        <v>3457.4467528125006</v>
      </c>
      <c r="O31" s="46">
        <f t="shared" si="0"/>
        <v>49032.17188951289</v>
      </c>
      <c r="P31" s="58"/>
      <c r="Q31" s="58"/>
      <c r="R31" s="58"/>
      <c r="S31" s="58"/>
      <c r="T31" s="58"/>
      <c r="U31" s="58"/>
      <c r="V31" s="58"/>
    </row>
    <row r="32" spans="1:22" ht="15">
      <c r="A32" s="96">
        <v>2215</v>
      </c>
      <c r="B32" s="96" t="s">
        <v>235</v>
      </c>
      <c r="C32" s="44">
        <v>2379.52</v>
      </c>
      <c r="D32" s="44">
        <v>1341.26</v>
      </c>
      <c r="E32" s="44">
        <v>420</v>
      </c>
      <c r="F32" s="44">
        <v>1425.45</v>
      </c>
      <c r="G32" s="44">
        <v>1129.59</v>
      </c>
      <c r="H32" s="44">
        <v>2310.79</v>
      </c>
      <c r="I32" s="44">
        <v>2149.51</v>
      </c>
      <c r="J32" s="44">
        <v>3000</v>
      </c>
      <c r="K32" s="44">
        <v>3000</v>
      </c>
      <c r="L32" s="44">
        <v>3000</v>
      </c>
      <c r="M32" s="44">
        <v>3000</v>
      </c>
      <c r="N32" s="44">
        <v>3000</v>
      </c>
      <c r="O32" s="46">
        <f t="shared" si="0"/>
        <v>26156.120000000003</v>
      </c>
      <c r="P32" s="58"/>
      <c r="Q32" s="58"/>
      <c r="R32" s="58"/>
      <c r="S32" s="58"/>
      <c r="T32" s="58"/>
      <c r="U32" s="58"/>
      <c r="V32" s="58"/>
    </row>
    <row r="33" spans="1:22" ht="15">
      <c r="A33" s="96">
        <v>2231</v>
      </c>
      <c r="B33" s="96" t="s">
        <v>236</v>
      </c>
      <c r="C33" s="44">
        <v>0</v>
      </c>
      <c r="D33" s="44">
        <v>0</v>
      </c>
      <c r="E33" s="44">
        <v>0</v>
      </c>
      <c r="F33" s="44">
        <v>192.98</v>
      </c>
      <c r="G33" s="44">
        <v>0</v>
      </c>
      <c r="H33" s="44">
        <v>593.85</v>
      </c>
      <c r="I33" s="44">
        <v>0</v>
      </c>
      <c r="J33" s="44">
        <v>3000</v>
      </c>
      <c r="K33" s="44">
        <v>0</v>
      </c>
      <c r="L33" s="44">
        <v>0</v>
      </c>
      <c r="M33" s="44">
        <v>0</v>
      </c>
      <c r="N33" s="44">
        <v>0</v>
      </c>
      <c r="O33" s="46">
        <f t="shared" si="0"/>
        <v>3786.83</v>
      </c>
      <c r="P33" s="58"/>
      <c r="Q33" s="58"/>
      <c r="R33" s="58"/>
      <c r="S33" s="58"/>
      <c r="T33" s="58"/>
      <c r="U33" s="58"/>
      <c r="V33" s="58"/>
    </row>
    <row r="34" spans="1:22" ht="15">
      <c r="A34" s="96">
        <v>2381</v>
      </c>
      <c r="B34" s="96" t="s">
        <v>237</v>
      </c>
      <c r="C34" s="44">
        <v>56327.49</v>
      </c>
      <c r="D34" s="44">
        <v>66190.01</v>
      </c>
      <c r="E34" s="44">
        <v>201882.67</v>
      </c>
      <c r="F34" s="44">
        <v>73695.34</v>
      </c>
      <c r="G34" s="44">
        <v>210160.97</v>
      </c>
      <c r="H34" s="44">
        <v>76592.99</v>
      </c>
      <c r="I34" s="44">
        <v>46355.96</v>
      </c>
      <c r="J34" s="44">
        <v>85052.71</v>
      </c>
      <c r="K34" s="44">
        <v>55032.5915</v>
      </c>
      <c r="L34" s="44">
        <v>39230.8695</v>
      </c>
      <c r="M34" s="44">
        <v>47990.265999999996</v>
      </c>
      <c r="N34" s="44">
        <v>49694.5875</v>
      </c>
      <c r="O34" s="46">
        <f t="shared" si="0"/>
        <v>1008206.4544999999</v>
      </c>
      <c r="P34" s="58"/>
      <c r="Q34" s="58"/>
      <c r="R34" s="58"/>
      <c r="S34" s="58"/>
      <c r="T34" s="58"/>
      <c r="U34" s="58"/>
      <c r="V34" s="58"/>
    </row>
    <row r="35" spans="1:22" ht="15">
      <c r="A35" s="96">
        <v>2383</v>
      </c>
      <c r="B35" s="96" t="s">
        <v>239</v>
      </c>
      <c r="C35" s="44">
        <v>52428.7</v>
      </c>
      <c r="D35" s="44">
        <v>77588.45</v>
      </c>
      <c r="E35" s="44">
        <v>265733.71</v>
      </c>
      <c r="F35" s="44">
        <v>85837.37</v>
      </c>
      <c r="G35" s="44">
        <v>106506.94</v>
      </c>
      <c r="H35" s="44">
        <v>98150.33</v>
      </c>
      <c r="I35" s="44">
        <v>64467.89</v>
      </c>
      <c r="J35" s="44">
        <v>155808.16</v>
      </c>
      <c r="K35" s="44">
        <v>61120.77300000001</v>
      </c>
      <c r="L35" s="44">
        <v>43769.94300000001</v>
      </c>
      <c r="M35" s="44">
        <v>53114.985</v>
      </c>
      <c r="N35" s="44">
        <v>47507.2185</v>
      </c>
      <c r="O35" s="46">
        <f t="shared" si="0"/>
        <v>1112034.4695</v>
      </c>
      <c r="P35" s="58"/>
      <c r="Q35" s="58"/>
      <c r="R35" s="58"/>
      <c r="S35" s="58"/>
      <c r="T35" s="58"/>
      <c r="U35" s="58"/>
      <c r="V35" s="58"/>
    </row>
    <row r="36" spans="1:22" ht="15">
      <c r="A36" s="96">
        <v>2384</v>
      </c>
      <c r="B36" s="96" t="s">
        <v>240</v>
      </c>
      <c r="C36" s="44">
        <v>30416.99</v>
      </c>
      <c r="D36" s="44">
        <v>25985.35</v>
      </c>
      <c r="E36" s="44">
        <v>82036.04</v>
      </c>
      <c r="F36" s="44">
        <v>96895.39</v>
      </c>
      <c r="G36" s="44">
        <v>34070.06</v>
      </c>
      <c r="H36" s="44">
        <v>37744.18</v>
      </c>
      <c r="I36" s="44">
        <v>28944.6</v>
      </c>
      <c r="J36" s="44">
        <v>46404.33</v>
      </c>
      <c r="K36" s="44">
        <v>28120.386000000002</v>
      </c>
      <c r="L36" s="44">
        <v>23092.2825</v>
      </c>
      <c r="M36" s="44">
        <v>31458.273</v>
      </c>
      <c r="N36" s="44">
        <v>36483.46800000001</v>
      </c>
      <c r="O36" s="46">
        <f t="shared" si="0"/>
        <v>501651.34949999995</v>
      </c>
      <c r="P36" s="58"/>
      <c r="Q36" s="58"/>
      <c r="R36" s="58"/>
      <c r="S36" s="58"/>
      <c r="T36" s="58"/>
      <c r="U36" s="58"/>
      <c r="V36" s="58"/>
    </row>
    <row r="37" spans="1:22" ht="15">
      <c r="A37" s="96">
        <v>2531</v>
      </c>
      <c r="B37" s="96" t="s">
        <v>241</v>
      </c>
      <c r="C37" s="44">
        <v>93.66</v>
      </c>
      <c r="D37" s="44">
        <v>16678.49</v>
      </c>
      <c r="E37" s="44">
        <v>1648</v>
      </c>
      <c r="F37" s="44">
        <v>0</v>
      </c>
      <c r="G37" s="44">
        <v>95.8</v>
      </c>
      <c r="H37" s="44">
        <v>0</v>
      </c>
      <c r="I37" s="44">
        <v>5795.24</v>
      </c>
      <c r="J37" s="44">
        <v>34971.19</v>
      </c>
      <c r="K37" s="44">
        <v>0</v>
      </c>
      <c r="L37" s="44">
        <v>0</v>
      </c>
      <c r="M37" s="44">
        <v>0</v>
      </c>
      <c r="N37" s="44">
        <v>0</v>
      </c>
      <c r="O37" s="46">
        <f t="shared" si="0"/>
        <v>59282.380000000005</v>
      </c>
      <c r="P37" s="58"/>
      <c r="Q37" s="58"/>
      <c r="R37" s="58"/>
      <c r="S37" s="58"/>
      <c r="T37" s="58"/>
      <c r="U37" s="58"/>
      <c r="V37" s="58"/>
    </row>
    <row r="38" spans="1:22" ht="15">
      <c r="A38" s="96">
        <v>3142</v>
      </c>
      <c r="B38" s="96" t="s">
        <v>244</v>
      </c>
      <c r="C38" s="44">
        <v>6783</v>
      </c>
      <c r="D38" s="44">
        <v>6705</v>
      </c>
      <c r="E38" s="44">
        <v>6708.02</v>
      </c>
      <c r="F38" s="44">
        <v>6702</v>
      </c>
      <c r="G38" s="44">
        <v>6636</v>
      </c>
      <c r="H38" s="44">
        <v>6715</v>
      </c>
      <c r="I38" s="44">
        <v>6715</v>
      </c>
      <c r="J38" s="44">
        <v>7500</v>
      </c>
      <c r="K38" s="44">
        <v>7500</v>
      </c>
      <c r="L38" s="44">
        <v>7500</v>
      </c>
      <c r="M38" s="44">
        <v>7500</v>
      </c>
      <c r="N38" s="44">
        <v>7500</v>
      </c>
      <c r="O38" s="46">
        <f t="shared" si="0"/>
        <v>84464.02</v>
      </c>
      <c r="P38" s="58"/>
      <c r="Q38" s="58"/>
      <c r="R38" s="58"/>
      <c r="S38" s="58"/>
      <c r="T38" s="58"/>
      <c r="U38" s="58"/>
      <c r="V38" s="58"/>
    </row>
    <row r="39" spans="1:22" ht="15">
      <c r="A39" s="96">
        <v>3153</v>
      </c>
      <c r="B39" s="96" t="s">
        <v>246</v>
      </c>
      <c r="C39" s="44">
        <v>7241</v>
      </c>
      <c r="D39" s="44">
        <v>6401</v>
      </c>
      <c r="E39" s="44">
        <v>7595</v>
      </c>
      <c r="F39" s="44">
        <v>7664</v>
      </c>
      <c r="G39" s="44">
        <v>4745</v>
      </c>
      <c r="H39" s="44">
        <v>4741</v>
      </c>
      <c r="I39" s="44">
        <v>4745</v>
      </c>
      <c r="J39" s="44">
        <v>5500</v>
      </c>
      <c r="K39" s="44">
        <v>5500</v>
      </c>
      <c r="L39" s="44">
        <v>5500</v>
      </c>
      <c r="M39" s="44">
        <v>5500</v>
      </c>
      <c r="N39" s="44">
        <v>5500</v>
      </c>
      <c r="O39" s="46">
        <f t="shared" si="0"/>
        <v>70632</v>
      </c>
      <c r="P39" s="58"/>
      <c r="Q39" s="58"/>
      <c r="R39" s="58"/>
      <c r="S39" s="58"/>
      <c r="T39" s="58"/>
      <c r="U39" s="58"/>
      <c r="V39" s="58"/>
    </row>
    <row r="40" spans="1:22" ht="15">
      <c r="A40" s="96">
        <v>3272</v>
      </c>
      <c r="B40" s="96" t="s">
        <v>250</v>
      </c>
      <c r="C40" s="44">
        <v>8355.48</v>
      </c>
      <c r="D40" s="44">
        <v>8355.48</v>
      </c>
      <c r="E40" s="44">
        <v>25915.9</v>
      </c>
      <c r="F40" s="44">
        <v>9400.48</v>
      </c>
      <c r="G40" s="44">
        <v>8355.48</v>
      </c>
      <c r="H40" s="44">
        <v>9680.48</v>
      </c>
      <c r="I40" s="44">
        <v>8355.48</v>
      </c>
      <c r="J40" s="44">
        <v>12000</v>
      </c>
      <c r="K40" s="44">
        <v>8400</v>
      </c>
      <c r="L40" s="44">
        <v>8400</v>
      </c>
      <c r="M40" s="44">
        <v>8400</v>
      </c>
      <c r="N40" s="44">
        <v>8400</v>
      </c>
      <c r="O40" s="46">
        <f t="shared" si="0"/>
        <v>124018.77999999998</v>
      </c>
      <c r="P40" s="58"/>
      <c r="Q40" s="58"/>
      <c r="R40" s="58"/>
      <c r="S40" s="58"/>
      <c r="T40" s="58"/>
      <c r="U40" s="58"/>
      <c r="V40" s="58"/>
    </row>
    <row r="41" spans="1:22" ht="15">
      <c r="A41" s="96">
        <v>3314</v>
      </c>
      <c r="B41" s="96" t="s">
        <v>382</v>
      </c>
      <c r="C41" s="44">
        <v>15000</v>
      </c>
      <c r="D41" s="44">
        <v>15000</v>
      </c>
      <c r="E41" s="44">
        <v>15000</v>
      </c>
      <c r="F41" s="44">
        <v>0</v>
      </c>
      <c r="G41" s="44">
        <v>15000</v>
      </c>
      <c r="H41" s="44">
        <v>15000</v>
      </c>
      <c r="I41" s="44">
        <v>15000</v>
      </c>
      <c r="J41" s="44">
        <v>15000</v>
      </c>
      <c r="K41" s="44">
        <v>15000</v>
      </c>
      <c r="L41" s="44">
        <v>0</v>
      </c>
      <c r="M41" s="44">
        <v>0</v>
      </c>
      <c r="N41" s="44">
        <v>0</v>
      </c>
      <c r="O41" s="46">
        <f t="shared" si="0"/>
        <v>120000</v>
      </c>
      <c r="P41" s="58"/>
      <c r="Q41" s="58"/>
      <c r="R41" s="58"/>
      <c r="S41" s="58"/>
      <c r="T41" s="58"/>
      <c r="U41" s="58"/>
      <c r="V41" s="58"/>
    </row>
    <row r="42" spans="1:22" ht="15">
      <c r="A42" s="96">
        <v>3341</v>
      </c>
      <c r="B42" s="96" t="s">
        <v>252</v>
      </c>
      <c r="C42" s="44">
        <v>0</v>
      </c>
      <c r="D42" s="44">
        <v>0</v>
      </c>
      <c r="E42" s="44">
        <v>17860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2800</v>
      </c>
      <c r="L42" s="44">
        <v>0</v>
      </c>
      <c r="M42" s="44">
        <v>0</v>
      </c>
      <c r="N42" s="44">
        <v>0</v>
      </c>
      <c r="O42" s="46">
        <f t="shared" si="0"/>
        <v>20660</v>
      </c>
      <c r="P42" s="58"/>
      <c r="Q42" s="58"/>
      <c r="R42" s="58"/>
      <c r="S42" s="58"/>
      <c r="T42" s="58"/>
      <c r="U42" s="58"/>
      <c r="V42" s="58"/>
    </row>
    <row r="43" spans="1:22" ht="15">
      <c r="A43" s="96">
        <v>3411</v>
      </c>
      <c r="B43" s="96" t="s">
        <v>257</v>
      </c>
      <c r="C43" s="44">
        <v>4137.72</v>
      </c>
      <c r="D43" s="44">
        <v>3708.52</v>
      </c>
      <c r="E43" s="44">
        <v>4525.16</v>
      </c>
      <c r="F43" s="44">
        <v>5048.76</v>
      </c>
      <c r="G43" s="44">
        <v>4684.08</v>
      </c>
      <c r="H43" s="44">
        <v>3834.38</v>
      </c>
      <c r="I43" s="44">
        <v>3924.28</v>
      </c>
      <c r="J43" s="44">
        <v>7075.72</v>
      </c>
      <c r="K43" s="44">
        <v>6500</v>
      </c>
      <c r="L43" s="44">
        <v>6500</v>
      </c>
      <c r="M43" s="44">
        <v>6000</v>
      </c>
      <c r="N43" s="44">
        <v>6000</v>
      </c>
      <c r="O43" s="46">
        <f t="shared" si="0"/>
        <v>61938.619999999995</v>
      </c>
      <c r="P43" s="58"/>
      <c r="Q43" s="58"/>
      <c r="R43" s="58"/>
      <c r="S43" s="58"/>
      <c r="T43" s="58"/>
      <c r="U43" s="58"/>
      <c r="V43" s="58"/>
    </row>
    <row r="44" spans="1:22" ht="15">
      <c r="A44" s="96">
        <v>3431</v>
      </c>
      <c r="B44" s="96" t="s">
        <v>259</v>
      </c>
      <c r="C44" s="44">
        <v>3734.02</v>
      </c>
      <c r="D44" s="44">
        <v>4015.99</v>
      </c>
      <c r="E44" s="44">
        <v>4443.19</v>
      </c>
      <c r="F44" s="44">
        <v>4458.37</v>
      </c>
      <c r="G44" s="44">
        <v>6189.12</v>
      </c>
      <c r="H44" s="44">
        <v>3943.68</v>
      </c>
      <c r="I44" s="44">
        <v>10613.88</v>
      </c>
      <c r="J44" s="44">
        <v>7500</v>
      </c>
      <c r="K44" s="44">
        <v>7500</v>
      </c>
      <c r="L44" s="44">
        <v>7500</v>
      </c>
      <c r="M44" s="44">
        <v>7500</v>
      </c>
      <c r="N44" s="44">
        <v>7500</v>
      </c>
      <c r="O44" s="46">
        <f t="shared" si="0"/>
        <v>74898.25</v>
      </c>
      <c r="P44" s="58"/>
      <c r="Q44" s="58"/>
      <c r="R44" s="58"/>
      <c r="S44" s="58"/>
      <c r="T44" s="58"/>
      <c r="U44" s="58"/>
      <c r="V44" s="58"/>
    </row>
    <row r="45" spans="1:22" ht="15">
      <c r="A45" s="96">
        <v>3471</v>
      </c>
      <c r="B45" s="96" t="s">
        <v>260</v>
      </c>
      <c r="C45" s="44">
        <v>647.2</v>
      </c>
      <c r="D45" s="44">
        <v>650</v>
      </c>
      <c r="E45" s="44">
        <v>1047.2</v>
      </c>
      <c r="F45" s="44">
        <v>600</v>
      </c>
      <c r="G45" s="44">
        <v>200</v>
      </c>
      <c r="H45" s="44">
        <v>920</v>
      </c>
      <c r="I45" s="44">
        <v>860</v>
      </c>
      <c r="J45" s="44">
        <v>1260</v>
      </c>
      <c r="K45" s="44">
        <v>1260</v>
      </c>
      <c r="L45" s="44">
        <v>1260</v>
      </c>
      <c r="M45" s="44">
        <v>1260</v>
      </c>
      <c r="N45" s="44">
        <v>1260</v>
      </c>
      <c r="O45" s="46">
        <f t="shared" si="0"/>
        <v>11224.4</v>
      </c>
      <c r="P45" s="58"/>
      <c r="Q45" s="58"/>
      <c r="R45" s="58"/>
      <c r="S45" s="58"/>
      <c r="T45" s="58"/>
      <c r="U45" s="58"/>
      <c r="V45" s="58"/>
    </row>
    <row r="46" spans="1:22" ht="25.5">
      <c r="A46" s="96">
        <v>3511</v>
      </c>
      <c r="B46" s="63" t="s">
        <v>261</v>
      </c>
      <c r="C46" s="44">
        <v>0</v>
      </c>
      <c r="D46" s="44">
        <v>0</v>
      </c>
      <c r="E46" s="44">
        <v>0</v>
      </c>
      <c r="F46" s="44">
        <v>696</v>
      </c>
      <c r="G46" s="44">
        <v>0</v>
      </c>
      <c r="H46" s="44">
        <v>499.99</v>
      </c>
      <c r="I46" s="44">
        <v>0</v>
      </c>
      <c r="J46" s="44">
        <v>1500</v>
      </c>
      <c r="K46" s="44">
        <v>1500</v>
      </c>
      <c r="L46" s="44">
        <v>1500</v>
      </c>
      <c r="M46" s="44">
        <v>1500</v>
      </c>
      <c r="N46" s="44">
        <v>1500</v>
      </c>
      <c r="O46" s="46">
        <f t="shared" si="0"/>
        <v>8695.99</v>
      </c>
      <c r="P46" s="58"/>
      <c r="Q46" s="58"/>
      <c r="R46" s="58"/>
      <c r="S46" s="58"/>
      <c r="T46" s="58"/>
      <c r="U46" s="58"/>
      <c r="V46" s="58"/>
    </row>
    <row r="47" spans="1:22" ht="15">
      <c r="A47" s="96">
        <v>3532</v>
      </c>
      <c r="B47" s="96" t="s">
        <v>263</v>
      </c>
      <c r="C47" s="44">
        <v>1363.82</v>
      </c>
      <c r="D47" s="44">
        <v>1363.82</v>
      </c>
      <c r="E47" s="44">
        <v>1363.82</v>
      </c>
      <c r="F47" s="44">
        <v>1363.82</v>
      </c>
      <c r="G47" s="44">
        <v>1363.82</v>
      </c>
      <c r="H47" s="44">
        <v>1363.82</v>
      </c>
      <c r="I47" s="44">
        <v>1472.28</v>
      </c>
      <c r="J47" s="44">
        <v>1500</v>
      </c>
      <c r="K47" s="44">
        <v>1500</v>
      </c>
      <c r="L47" s="44">
        <v>1500</v>
      </c>
      <c r="M47" s="44">
        <v>1500</v>
      </c>
      <c r="N47" s="44">
        <v>1500</v>
      </c>
      <c r="O47" s="46">
        <f t="shared" si="0"/>
        <v>17155.199999999997</v>
      </c>
      <c r="P47" s="58"/>
      <c r="Q47" s="58"/>
      <c r="R47" s="58"/>
      <c r="S47" s="58"/>
      <c r="T47" s="58"/>
      <c r="U47" s="58"/>
      <c r="V47" s="58"/>
    </row>
    <row r="48" spans="1:22" ht="15">
      <c r="A48" s="96">
        <v>3533</v>
      </c>
      <c r="B48" s="96" t="s">
        <v>264</v>
      </c>
      <c r="C48" s="44">
        <v>14512.16</v>
      </c>
      <c r="D48" s="44">
        <v>12649.8</v>
      </c>
      <c r="E48" s="44">
        <v>12799.44</v>
      </c>
      <c r="F48" s="44">
        <v>8276.6</v>
      </c>
      <c r="G48" s="44">
        <v>6345.2</v>
      </c>
      <c r="H48" s="44">
        <v>7917</v>
      </c>
      <c r="I48" s="44">
        <v>5568</v>
      </c>
      <c r="J48" s="44">
        <v>7000</v>
      </c>
      <c r="K48" s="44">
        <v>8000</v>
      </c>
      <c r="L48" s="44">
        <v>7000</v>
      </c>
      <c r="M48" s="44">
        <v>7000</v>
      </c>
      <c r="N48" s="44">
        <v>7000</v>
      </c>
      <c r="O48" s="46">
        <f t="shared" si="0"/>
        <v>104068.2</v>
      </c>
      <c r="P48" s="58"/>
      <c r="Q48" s="58"/>
      <c r="R48" s="58"/>
      <c r="S48" s="58"/>
      <c r="T48" s="58"/>
      <c r="U48" s="58"/>
      <c r="V48" s="58"/>
    </row>
    <row r="49" spans="1:22" ht="15">
      <c r="A49" s="96">
        <v>3534</v>
      </c>
      <c r="B49" s="96" t="s">
        <v>265</v>
      </c>
      <c r="C49" s="44">
        <v>1073</v>
      </c>
      <c r="D49" s="44">
        <v>696</v>
      </c>
      <c r="E49" s="44">
        <v>2059</v>
      </c>
      <c r="F49" s="44">
        <v>0</v>
      </c>
      <c r="G49" s="44">
        <v>1131</v>
      </c>
      <c r="H49" s="44">
        <v>0</v>
      </c>
      <c r="I49" s="44">
        <v>0</v>
      </c>
      <c r="J49" s="44">
        <v>0</v>
      </c>
      <c r="K49" s="44">
        <v>5000</v>
      </c>
      <c r="L49" s="44">
        <v>0</v>
      </c>
      <c r="M49" s="44">
        <v>0</v>
      </c>
      <c r="N49" s="44">
        <v>0</v>
      </c>
      <c r="O49" s="46">
        <f t="shared" si="0"/>
        <v>9959</v>
      </c>
      <c r="P49" s="58"/>
      <c r="Q49" s="58"/>
      <c r="R49" s="58"/>
      <c r="S49" s="58"/>
      <c r="T49" s="58"/>
      <c r="U49" s="58"/>
      <c r="V49" s="58"/>
    </row>
    <row r="50" spans="1:22" ht="15">
      <c r="A50" s="96">
        <v>3582</v>
      </c>
      <c r="B50" s="96" t="s">
        <v>266</v>
      </c>
      <c r="C50" s="44">
        <v>0</v>
      </c>
      <c r="D50" s="44">
        <v>0</v>
      </c>
      <c r="E50" s="44">
        <v>0</v>
      </c>
      <c r="F50" s="44">
        <v>40</v>
      </c>
      <c r="G50" s="44">
        <v>0</v>
      </c>
      <c r="H50" s="44">
        <v>20</v>
      </c>
      <c r="I50" s="44">
        <v>30</v>
      </c>
      <c r="J50" s="44">
        <v>150</v>
      </c>
      <c r="K50" s="44">
        <v>150</v>
      </c>
      <c r="L50" s="44">
        <v>150</v>
      </c>
      <c r="M50" s="44">
        <v>150</v>
      </c>
      <c r="N50" s="44">
        <v>150</v>
      </c>
      <c r="O50" s="46">
        <f t="shared" si="0"/>
        <v>840</v>
      </c>
      <c r="P50" s="58"/>
      <c r="Q50" s="58"/>
      <c r="R50" s="58"/>
      <c r="S50" s="58"/>
      <c r="T50" s="58"/>
      <c r="U50" s="58"/>
      <c r="V50" s="58"/>
    </row>
    <row r="51" spans="1:22" ht="15">
      <c r="A51" s="96">
        <v>3625</v>
      </c>
      <c r="B51" s="96" t="s">
        <v>361</v>
      </c>
      <c r="C51" s="44">
        <v>0</v>
      </c>
      <c r="D51" s="44">
        <v>1113.6</v>
      </c>
      <c r="E51" s="44">
        <v>14795.8</v>
      </c>
      <c r="F51" s="44">
        <v>9338</v>
      </c>
      <c r="G51" s="44">
        <v>6774.4</v>
      </c>
      <c r="H51" s="44">
        <v>0</v>
      </c>
      <c r="I51" s="44">
        <v>0</v>
      </c>
      <c r="J51" s="44">
        <v>26312.53</v>
      </c>
      <c r="K51" s="44">
        <v>0</v>
      </c>
      <c r="L51" s="44">
        <v>7717.5</v>
      </c>
      <c r="M51" s="44">
        <v>0</v>
      </c>
      <c r="N51" s="44">
        <v>0</v>
      </c>
      <c r="O51" s="46">
        <f t="shared" si="0"/>
        <v>66051.83</v>
      </c>
      <c r="P51" s="58"/>
      <c r="Q51" s="58"/>
      <c r="R51" s="58"/>
      <c r="S51" s="58"/>
      <c r="T51" s="58"/>
      <c r="U51" s="58"/>
      <c r="V51" s="58"/>
    </row>
    <row r="52" spans="1:22" ht="15">
      <c r="A52" s="96">
        <v>3791</v>
      </c>
      <c r="B52" s="96" t="s">
        <v>267</v>
      </c>
      <c r="C52" s="44">
        <v>2291.55</v>
      </c>
      <c r="D52" s="44">
        <v>19236.38</v>
      </c>
      <c r="E52" s="44">
        <v>88723.33</v>
      </c>
      <c r="F52" s="44">
        <v>0</v>
      </c>
      <c r="G52" s="44">
        <v>2003.26</v>
      </c>
      <c r="H52" s="44">
        <v>21495.65</v>
      </c>
      <c r="I52" s="44">
        <v>22755.82</v>
      </c>
      <c r="J52" s="100">
        <v>42500</v>
      </c>
      <c r="K52" s="44">
        <v>2500</v>
      </c>
      <c r="L52" s="44">
        <v>2500</v>
      </c>
      <c r="M52" s="44">
        <v>2500</v>
      </c>
      <c r="N52" s="44">
        <v>2500</v>
      </c>
      <c r="O52" s="46">
        <f t="shared" si="0"/>
        <v>209005.99000000002</v>
      </c>
      <c r="P52" s="58"/>
      <c r="Q52" s="58"/>
      <c r="R52" s="58"/>
      <c r="S52" s="58"/>
      <c r="T52" s="58"/>
      <c r="U52" s="58"/>
      <c r="V52" s="58"/>
    </row>
    <row r="53" spans="1:22" ht="15">
      <c r="A53" s="96">
        <v>3856</v>
      </c>
      <c r="B53" s="96" t="s">
        <v>270</v>
      </c>
      <c r="C53" s="44">
        <v>253</v>
      </c>
      <c r="D53" s="44">
        <v>64.96</v>
      </c>
      <c r="E53" s="44">
        <v>0</v>
      </c>
      <c r="F53" s="44">
        <v>0</v>
      </c>
      <c r="G53" s="44">
        <v>120</v>
      </c>
      <c r="H53" s="44">
        <v>0</v>
      </c>
      <c r="I53" s="44">
        <v>219.15</v>
      </c>
      <c r="J53" s="44">
        <v>100</v>
      </c>
      <c r="K53" s="44">
        <v>100</v>
      </c>
      <c r="L53" s="44">
        <v>100</v>
      </c>
      <c r="M53" s="44">
        <v>100</v>
      </c>
      <c r="N53" s="44">
        <v>100</v>
      </c>
      <c r="O53" s="46">
        <f t="shared" si="0"/>
        <v>1157.1100000000001</v>
      </c>
      <c r="P53" s="58"/>
      <c r="Q53" s="58"/>
      <c r="R53" s="58"/>
      <c r="S53" s="58"/>
      <c r="T53" s="58"/>
      <c r="U53" s="58"/>
      <c r="V53" s="58"/>
    </row>
    <row r="54" spans="1:22" ht="15">
      <c r="A54" s="96">
        <v>3857</v>
      </c>
      <c r="B54" s="96" t="s">
        <v>271</v>
      </c>
      <c r="C54" s="44">
        <v>0</v>
      </c>
      <c r="D54" s="44">
        <v>92</v>
      </c>
      <c r="E54" s="44">
        <v>1568.5</v>
      </c>
      <c r="F54" s="44">
        <v>2207.51</v>
      </c>
      <c r="G54" s="44">
        <v>0</v>
      </c>
      <c r="H54" s="44">
        <v>1879</v>
      </c>
      <c r="I54" s="44">
        <v>1536.48</v>
      </c>
      <c r="J54" s="44">
        <v>500</v>
      </c>
      <c r="K54" s="44">
        <v>500</v>
      </c>
      <c r="L54" s="44">
        <v>500</v>
      </c>
      <c r="M54" s="44">
        <v>500</v>
      </c>
      <c r="N54" s="44">
        <v>500</v>
      </c>
      <c r="O54" s="46">
        <f t="shared" si="0"/>
        <v>9783.49</v>
      </c>
      <c r="P54" s="58"/>
      <c r="Q54" s="58"/>
      <c r="R54" s="58"/>
      <c r="S54" s="58"/>
      <c r="T54" s="58"/>
      <c r="U54" s="58"/>
      <c r="V54" s="58"/>
    </row>
    <row r="55" spans="1:22" ht="15">
      <c r="A55" s="96">
        <v>3858</v>
      </c>
      <c r="B55" s="96" t="s">
        <v>272</v>
      </c>
      <c r="C55" s="44">
        <v>216</v>
      </c>
      <c r="D55" s="44">
        <v>276</v>
      </c>
      <c r="E55" s="44">
        <v>292</v>
      </c>
      <c r="F55" s="44">
        <v>220</v>
      </c>
      <c r="G55" s="44">
        <v>311</v>
      </c>
      <c r="H55" s="44">
        <v>189</v>
      </c>
      <c r="I55" s="44">
        <v>335</v>
      </c>
      <c r="J55" s="44">
        <v>500</v>
      </c>
      <c r="K55" s="44">
        <v>500</v>
      </c>
      <c r="L55" s="44">
        <v>500</v>
      </c>
      <c r="M55" s="44">
        <v>500</v>
      </c>
      <c r="N55" s="44">
        <v>500</v>
      </c>
      <c r="O55" s="46">
        <f t="shared" si="0"/>
        <v>4339</v>
      </c>
      <c r="P55" s="58"/>
      <c r="Q55" s="58"/>
      <c r="R55" s="58"/>
      <c r="S55" s="58"/>
      <c r="T55" s="58"/>
      <c r="U55" s="58"/>
      <c r="V55" s="58"/>
    </row>
    <row r="56" spans="1:22" ht="15">
      <c r="A56" s="96">
        <v>5110</v>
      </c>
      <c r="B56" s="96" t="s">
        <v>291</v>
      </c>
      <c r="C56" s="44">
        <v>0</v>
      </c>
      <c r="D56" s="44">
        <v>1918.64</v>
      </c>
      <c r="E56" s="44">
        <v>3598</v>
      </c>
      <c r="F56" s="44">
        <v>0</v>
      </c>
      <c r="G56" s="44">
        <v>0</v>
      </c>
      <c r="H56" s="44">
        <v>0</v>
      </c>
      <c r="I56" s="44">
        <v>0</v>
      </c>
      <c r="J56" s="101">
        <v>0</v>
      </c>
      <c r="K56" s="44">
        <v>0</v>
      </c>
      <c r="L56" s="44">
        <v>0</v>
      </c>
      <c r="M56" s="44">
        <v>0</v>
      </c>
      <c r="N56" s="44">
        <v>0</v>
      </c>
      <c r="O56" s="46">
        <f t="shared" si="0"/>
        <v>5516.64</v>
      </c>
      <c r="P56" s="58"/>
      <c r="Q56" s="58"/>
      <c r="R56" s="58"/>
      <c r="S56" s="58"/>
      <c r="T56" s="58"/>
      <c r="U56" s="58"/>
      <c r="V56" s="58"/>
    </row>
    <row r="57" spans="1:22" ht="15">
      <c r="A57" s="96">
        <v>5152</v>
      </c>
      <c r="B57" s="96" t="s">
        <v>274</v>
      </c>
      <c r="C57" s="44">
        <v>0</v>
      </c>
      <c r="D57" s="44">
        <v>9519.8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101">
        <v>0</v>
      </c>
      <c r="K57" s="44">
        <v>0</v>
      </c>
      <c r="L57" s="44">
        <v>0</v>
      </c>
      <c r="M57" s="44">
        <v>0</v>
      </c>
      <c r="N57" s="44">
        <v>0</v>
      </c>
      <c r="O57" s="46">
        <f t="shared" si="0"/>
        <v>9519.8</v>
      </c>
      <c r="P57" s="58"/>
      <c r="Q57" s="58"/>
      <c r="R57" s="58"/>
      <c r="S57" s="58"/>
      <c r="T57" s="58"/>
      <c r="U57" s="58"/>
      <c r="V57" s="58"/>
    </row>
    <row r="58" spans="1:22" ht="15">
      <c r="A58" s="96">
        <v>5671</v>
      </c>
      <c r="B58" s="96" t="s">
        <v>294</v>
      </c>
      <c r="C58" s="44">
        <v>0</v>
      </c>
      <c r="D58" s="44">
        <v>0</v>
      </c>
      <c r="E58" s="44">
        <v>10798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6">
        <f t="shared" si="0"/>
        <v>10798</v>
      </c>
      <c r="P58" s="58"/>
      <c r="Q58" s="58"/>
      <c r="R58" s="58"/>
      <c r="S58" s="58"/>
      <c r="T58" s="58"/>
      <c r="U58" s="58"/>
      <c r="V58" s="58"/>
    </row>
    <row r="59" spans="1:22" ht="38.25">
      <c r="A59" s="96" t="s">
        <v>277</v>
      </c>
      <c r="B59" s="96" t="s">
        <v>209</v>
      </c>
      <c r="C59" s="44">
        <f>SUM(C9:C58)</f>
        <v>1087517.72</v>
      </c>
      <c r="D59" s="44">
        <f aca="true" t="shared" si="1" ref="D59:N59">SUM(D9:D58)</f>
        <v>1195807.1199999999</v>
      </c>
      <c r="E59" s="44">
        <f t="shared" si="1"/>
        <v>1922721.7099999997</v>
      </c>
      <c r="F59" s="44">
        <f t="shared" si="1"/>
        <v>1540879.8900000001</v>
      </c>
      <c r="G59" s="44">
        <f t="shared" si="1"/>
        <v>1465253.4300000004</v>
      </c>
      <c r="H59" s="44">
        <f t="shared" si="1"/>
        <v>1277412.8399999999</v>
      </c>
      <c r="I59" s="44">
        <f t="shared" si="1"/>
        <v>1069206.68</v>
      </c>
      <c r="J59" s="44">
        <f>SUM(J9:J58)</f>
        <v>1876420.0500000003</v>
      </c>
      <c r="K59" s="44">
        <f t="shared" si="1"/>
        <v>1150489.5289803464</v>
      </c>
      <c r="L59" s="44">
        <f t="shared" si="1"/>
        <v>1173511.0453159893</v>
      </c>
      <c r="M59" s="44">
        <f t="shared" si="1"/>
        <v>1246385.0163461792</v>
      </c>
      <c r="N59" s="44">
        <f t="shared" si="1"/>
        <v>1246820.6115784626</v>
      </c>
      <c r="O59" s="44">
        <f>SUM(O9:O58)</f>
        <v>16252425.642220974</v>
      </c>
      <c r="P59" s="58"/>
      <c r="Q59" s="58"/>
      <c r="R59" s="58"/>
      <c r="S59" s="58"/>
      <c r="T59" s="58"/>
      <c r="U59" s="58"/>
      <c r="V59" s="58"/>
    </row>
    <row r="60" spans="1:22" ht="15">
      <c r="A60" s="95"/>
      <c r="C60" s="46"/>
      <c r="D60" s="46"/>
      <c r="E60" s="46"/>
      <c r="J60" s="46"/>
      <c r="K60" s="46"/>
      <c r="L60" s="46"/>
      <c r="M60" s="46"/>
      <c r="N60" s="46"/>
      <c r="O60" s="46"/>
      <c r="P60" s="58"/>
      <c r="Q60" s="58"/>
      <c r="R60" s="58"/>
      <c r="S60" s="58"/>
      <c r="T60" s="58"/>
      <c r="U60" s="58"/>
      <c r="V60" s="58"/>
    </row>
    <row r="61" spans="1:22" ht="15">
      <c r="A61" s="40">
        <v>200</v>
      </c>
      <c r="B61" s="40" t="s">
        <v>36</v>
      </c>
      <c r="C61" s="47"/>
      <c r="D61" s="47"/>
      <c r="E61" s="47"/>
      <c r="F61" s="95"/>
      <c r="G61" s="95"/>
      <c r="H61" s="95"/>
      <c r="I61" s="95"/>
      <c r="J61" s="46"/>
      <c r="K61" s="46"/>
      <c r="L61" s="46"/>
      <c r="M61" s="46"/>
      <c r="N61" s="46"/>
      <c r="O61" s="46"/>
      <c r="P61" s="58"/>
      <c r="Q61" s="58"/>
      <c r="R61" s="58"/>
      <c r="S61" s="58"/>
      <c r="T61" s="58"/>
      <c r="U61" s="58"/>
      <c r="V61" s="58"/>
    </row>
    <row r="62" spans="1:23" ht="15">
      <c r="A62" s="96">
        <v>1131</v>
      </c>
      <c r="B62" s="96" t="s">
        <v>210</v>
      </c>
      <c r="C62" s="46">
        <v>307766.06</v>
      </c>
      <c r="D62" s="46">
        <v>305743.33</v>
      </c>
      <c r="E62" s="46">
        <v>430466.31</v>
      </c>
      <c r="F62" s="46">
        <v>324016.38</v>
      </c>
      <c r="G62" s="46">
        <v>409048.56</v>
      </c>
      <c r="H62" s="46">
        <v>327520.55</v>
      </c>
      <c r="I62" s="46">
        <v>321368.57</v>
      </c>
      <c r="J62" s="46">
        <v>443510.21</v>
      </c>
      <c r="K62" s="46">
        <v>339435.52999999997</v>
      </c>
      <c r="L62" s="46">
        <v>339435.52999999997</v>
      </c>
      <c r="M62" s="46">
        <v>424294.4125</v>
      </c>
      <c r="N62" s="46">
        <v>339435.52999999997</v>
      </c>
      <c r="O62" s="46">
        <f>SUM(C62:N62)</f>
        <v>4312040.972499999</v>
      </c>
      <c r="P62" s="58"/>
      <c r="Q62" s="58"/>
      <c r="R62" s="58"/>
      <c r="S62" s="58"/>
      <c r="T62" s="58"/>
      <c r="U62" s="58"/>
      <c r="V62" s="58"/>
      <c r="W62" s="58"/>
    </row>
    <row r="63" spans="1:23" ht="15">
      <c r="A63" s="96">
        <v>1212</v>
      </c>
      <c r="B63" s="96" t="s">
        <v>306</v>
      </c>
      <c r="C63" s="46">
        <v>5902.08</v>
      </c>
      <c r="D63" s="46">
        <v>5902.08</v>
      </c>
      <c r="E63" s="46">
        <v>5902.08</v>
      </c>
      <c r="F63" s="46">
        <v>5902.08</v>
      </c>
      <c r="G63" s="46">
        <v>5902.08</v>
      </c>
      <c r="H63" s="46">
        <v>5902.08</v>
      </c>
      <c r="I63" s="46">
        <v>5902.08</v>
      </c>
      <c r="J63" s="46">
        <v>5902.08</v>
      </c>
      <c r="K63" s="46">
        <v>5902.08</v>
      </c>
      <c r="L63" s="46">
        <v>5902.08</v>
      </c>
      <c r="M63" s="46">
        <v>5902.08</v>
      </c>
      <c r="N63" s="46">
        <v>5902.08</v>
      </c>
      <c r="O63" s="46">
        <f aca="true" t="shared" si="2" ref="O63:O112">SUM(C63:N63)</f>
        <v>70824.96</v>
      </c>
      <c r="P63" s="58"/>
      <c r="Q63" s="58"/>
      <c r="R63" s="58"/>
      <c r="S63" s="58"/>
      <c r="T63" s="58"/>
      <c r="U63" s="58"/>
      <c r="V63" s="58"/>
      <c r="W63" s="58"/>
    </row>
    <row r="64" spans="1:23" ht="15">
      <c r="A64" s="96">
        <v>1322</v>
      </c>
      <c r="B64" s="96" t="s">
        <v>213</v>
      </c>
      <c r="C64" s="46">
        <v>6007.5</v>
      </c>
      <c r="D64" s="46">
        <v>6431.67</v>
      </c>
      <c r="E64" s="46">
        <v>8291.69</v>
      </c>
      <c r="F64" s="46">
        <v>8155.8</v>
      </c>
      <c r="G64" s="46">
        <v>8383.83</v>
      </c>
      <c r="H64" s="46">
        <v>6474.42</v>
      </c>
      <c r="I64" s="46">
        <v>6052.31</v>
      </c>
      <c r="J64" s="46">
        <v>16143.42</v>
      </c>
      <c r="K64" s="46">
        <v>8485.88825</v>
      </c>
      <c r="L64" s="46">
        <v>8485.88825</v>
      </c>
      <c r="M64" s="46">
        <v>10607.3603125</v>
      </c>
      <c r="N64" s="46">
        <v>8485.88825</v>
      </c>
      <c r="O64" s="46">
        <f t="shared" si="2"/>
        <v>102005.6650625</v>
      </c>
      <c r="P64" s="58"/>
      <c r="Q64" s="58"/>
      <c r="R64" s="58"/>
      <c r="S64" s="58"/>
      <c r="T64" s="58"/>
      <c r="U64" s="58"/>
      <c r="V64" s="58"/>
      <c r="W64" s="58"/>
    </row>
    <row r="65" spans="1:22" ht="15">
      <c r="A65" s="96">
        <v>1323</v>
      </c>
      <c r="B65" s="96" t="s">
        <v>214</v>
      </c>
      <c r="C65" s="46">
        <v>45036.79</v>
      </c>
      <c r="D65" s="46">
        <v>40888.6</v>
      </c>
      <c r="E65" s="46">
        <v>50817.92</v>
      </c>
      <c r="F65" s="46">
        <v>46275.08</v>
      </c>
      <c r="G65" s="46">
        <v>48517.86</v>
      </c>
      <c r="H65" s="46">
        <v>43416.62</v>
      </c>
      <c r="I65" s="46">
        <v>42553.95</v>
      </c>
      <c r="J65" s="46">
        <v>55419.5</v>
      </c>
      <c r="K65" s="46">
        <v>48490.79</v>
      </c>
      <c r="L65" s="46">
        <v>48490.79</v>
      </c>
      <c r="M65" s="46">
        <v>48490.79</v>
      </c>
      <c r="N65" s="46">
        <v>48490.79</v>
      </c>
      <c r="O65" s="46">
        <f t="shared" si="2"/>
        <v>566889.48</v>
      </c>
      <c r="P65" s="58"/>
      <c r="Q65" s="58"/>
      <c r="R65" s="58"/>
      <c r="S65" s="58"/>
      <c r="T65" s="58"/>
      <c r="U65" s="58"/>
      <c r="V65" s="58"/>
    </row>
    <row r="66" spans="1:22" ht="15">
      <c r="A66" s="96">
        <v>1324</v>
      </c>
      <c r="B66" s="96" t="s">
        <v>215</v>
      </c>
      <c r="C66" s="46">
        <v>0</v>
      </c>
      <c r="D66" s="46">
        <v>5642.14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5000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2"/>
        <v>10642.14</v>
      </c>
      <c r="P66" s="58"/>
      <c r="Q66" s="58"/>
      <c r="R66" s="58"/>
      <c r="S66" s="58"/>
      <c r="T66" s="58"/>
      <c r="U66" s="58"/>
      <c r="V66" s="58"/>
    </row>
    <row r="67" spans="1:22" ht="15">
      <c r="A67" s="96">
        <v>1325</v>
      </c>
      <c r="B67" s="96" t="s">
        <v>216</v>
      </c>
      <c r="C67" s="46">
        <v>12622.1</v>
      </c>
      <c r="D67" s="46">
        <v>11285.25</v>
      </c>
      <c r="E67" s="46">
        <v>12995.16</v>
      </c>
      <c r="F67" s="46">
        <v>11833.46</v>
      </c>
      <c r="G67" s="46">
        <v>10706.34</v>
      </c>
      <c r="H67" s="46">
        <v>11982.99</v>
      </c>
      <c r="I67" s="46">
        <v>11744.89</v>
      </c>
      <c r="J67" s="46">
        <v>15897.41</v>
      </c>
      <c r="K67" s="46">
        <v>13383.458039999998</v>
      </c>
      <c r="L67" s="46">
        <v>13383.458039999998</v>
      </c>
      <c r="M67" s="46">
        <v>13383.458039999998</v>
      </c>
      <c r="N67" s="46">
        <v>13383.458039999998</v>
      </c>
      <c r="O67" s="46">
        <f t="shared" si="2"/>
        <v>152601.43216</v>
      </c>
      <c r="P67" s="58"/>
      <c r="Q67" s="58"/>
      <c r="R67" s="58"/>
      <c r="S67" s="58"/>
      <c r="T67" s="58"/>
      <c r="U67" s="58"/>
      <c r="V67" s="58"/>
    </row>
    <row r="68" spans="1:22" ht="25.5">
      <c r="A68" s="96">
        <v>1332</v>
      </c>
      <c r="B68" s="96" t="s">
        <v>217</v>
      </c>
      <c r="C68" s="46">
        <v>2905</v>
      </c>
      <c r="D68" s="46">
        <v>2041.97</v>
      </c>
      <c r="E68" s="46">
        <v>2710.87</v>
      </c>
      <c r="F68" s="46">
        <v>6778.22</v>
      </c>
      <c r="G68" s="46">
        <v>2987.06</v>
      </c>
      <c r="H68" s="46">
        <v>2846.78</v>
      </c>
      <c r="I68" s="46">
        <v>1667.31</v>
      </c>
      <c r="J68" s="46">
        <v>3332.69</v>
      </c>
      <c r="K68" s="46">
        <v>2500</v>
      </c>
      <c r="L68" s="46">
        <v>2500</v>
      </c>
      <c r="M68" s="46">
        <v>2500</v>
      </c>
      <c r="N68" s="46">
        <v>2500</v>
      </c>
      <c r="O68" s="46">
        <f t="shared" si="2"/>
        <v>35269.9</v>
      </c>
      <c r="P68" s="58"/>
      <c r="Q68" s="58"/>
      <c r="R68" s="58"/>
      <c r="S68" s="58"/>
      <c r="T68" s="58"/>
      <c r="U68" s="58"/>
      <c r="V68" s="58"/>
    </row>
    <row r="69" spans="1:22" ht="15">
      <c r="A69" s="96">
        <v>1336</v>
      </c>
      <c r="B69" s="96" t="s">
        <v>218</v>
      </c>
      <c r="C69" s="46">
        <v>24947.84</v>
      </c>
      <c r="D69" s="46">
        <v>11433.03</v>
      </c>
      <c r="E69" s="46">
        <v>12977.33</v>
      </c>
      <c r="F69" s="46">
        <v>55472.03</v>
      </c>
      <c r="G69" s="46">
        <v>25428.77</v>
      </c>
      <c r="H69" s="46">
        <v>0</v>
      </c>
      <c r="I69" s="46">
        <v>10620.91</v>
      </c>
      <c r="J69" s="46">
        <v>0</v>
      </c>
      <c r="K69" s="46">
        <v>20100.5114625</v>
      </c>
      <c r="L69" s="46">
        <v>0</v>
      </c>
      <c r="M69" s="46">
        <v>27665.527626238316</v>
      </c>
      <c r="N69" s="46">
        <v>20493.63646174112</v>
      </c>
      <c r="O69" s="46">
        <f t="shared" si="2"/>
        <v>209139.58555047945</v>
      </c>
      <c r="P69" s="58"/>
      <c r="Q69" s="58"/>
      <c r="R69" s="58"/>
      <c r="S69" s="58"/>
      <c r="T69" s="58"/>
      <c r="U69" s="58"/>
      <c r="V69" s="58"/>
    </row>
    <row r="70" spans="1:22" ht="15">
      <c r="A70" s="96">
        <v>1337</v>
      </c>
      <c r="B70" s="96" t="s">
        <v>278</v>
      </c>
      <c r="C70" s="46">
        <v>0</v>
      </c>
      <c r="D70" s="46">
        <v>0</v>
      </c>
      <c r="E70" s="46">
        <v>97076.16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2"/>
        <v>97076.16</v>
      </c>
      <c r="P70" s="58"/>
      <c r="Q70" s="58"/>
      <c r="R70" s="58"/>
      <c r="S70" s="58"/>
      <c r="T70" s="58"/>
      <c r="U70" s="58"/>
      <c r="V70" s="58"/>
    </row>
    <row r="71" spans="1:22" ht="15">
      <c r="A71" s="96">
        <v>1338</v>
      </c>
      <c r="B71" s="96" t="s">
        <v>220</v>
      </c>
      <c r="C71" s="46">
        <v>7011.17</v>
      </c>
      <c r="D71" s="46">
        <v>5589.91</v>
      </c>
      <c r="E71" s="46">
        <v>3463.38</v>
      </c>
      <c r="F71" s="46">
        <v>2097.01</v>
      </c>
      <c r="G71" s="46">
        <v>1939.55</v>
      </c>
      <c r="H71" s="46">
        <v>3539.05</v>
      </c>
      <c r="I71" s="46">
        <v>5329.75</v>
      </c>
      <c r="J71" s="46">
        <v>1993.79</v>
      </c>
      <c r="K71" s="46">
        <v>1500</v>
      </c>
      <c r="L71" s="46">
        <v>1500</v>
      </c>
      <c r="M71" s="46">
        <v>1500</v>
      </c>
      <c r="N71" s="46">
        <v>1500</v>
      </c>
      <c r="O71" s="46">
        <f t="shared" si="2"/>
        <v>36963.61</v>
      </c>
      <c r="P71" s="58"/>
      <c r="Q71" s="58"/>
      <c r="R71" s="58"/>
      <c r="S71" s="58"/>
      <c r="T71" s="58"/>
      <c r="U71" s="58"/>
      <c r="V71" s="58"/>
    </row>
    <row r="72" spans="1:22" ht="15">
      <c r="A72" s="96">
        <v>1411</v>
      </c>
      <c r="B72" s="96" t="s">
        <v>221</v>
      </c>
      <c r="C72" s="46">
        <v>46473.06</v>
      </c>
      <c r="D72" s="46">
        <v>42492.22</v>
      </c>
      <c r="E72" s="46">
        <v>52937.49</v>
      </c>
      <c r="F72" s="46">
        <v>54888.68</v>
      </c>
      <c r="G72" s="46">
        <v>59891.99</v>
      </c>
      <c r="H72" s="46">
        <v>57740.28</v>
      </c>
      <c r="I72" s="46">
        <v>54277.91</v>
      </c>
      <c r="J72" s="46">
        <v>66113.61</v>
      </c>
      <c r="K72" s="46">
        <v>50915.32949999999</v>
      </c>
      <c r="L72" s="46">
        <v>50915.32949999999</v>
      </c>
      <c r="M72" s="46">
        <v>63644.16187499999</v>
      </c>
      <c r="N72" s="46">
        <v>50915.32949999999</v>
      </c>
      <c r="O72" s="46">
        <f t="shared" si="2"/>
        <v>651205.390375</v>
      </c>
      <c r="P72" s="58"/>
      <c r="Q72" s="58"/>
      <c r="R72" s="58"/>
      <c r="S72" s="58"/>
      <c r="T72" s="58"/>
      <c r="U72" s="58"/>
      <c r="V72" s="58"/>
    </row>
    <row r="73" spans="1:22" ht="15">
      <c r="A73" s="96">
        <v>1421</v>
      </c>
      <c r="B73" s="96" t="s">
        <v>222</v>
      </c>
      <c r="C73" s="46">
        <v>0</v>
      </c>
      <c r="D73" s="46">
        <v>41061.58</v>
      </c>
      <c r="E73" s="46">
        <v>0</v>
      </c>
      <c r="F73" s="46">
        <v>45554.59</v>
      </c>
      <c r="G73" s="46">
        <v>0</v>
      </c>
      <c r="H73" s="46">
        <v>51343.19</v>
      </c>
      <c r="I73" s="46">
        <v>0</v>
      </c>
      <c r="J73" s="46">
        <v>75207.65</v>
      </c>
      <c r="K73" s="46">
        <v>0</v>
      </c>
      <c r="L73" s="46">
        <v>53110.1235</v>
      </c>
      <c r="M73" s="46">
        <v>0</v>
      </c>
      <c r="N73" s="46">
        <v>53110.1235</v>
      </c>
      <c r="O73" s="46">
        <f t="shared" si="2"/>
        <v>319387.257</v>
      </c>
      <c r="P73" s="58"/>
      <c r="Q73" s="58"/>
      <c r="R73" s="58"/>
      <c r="S73" s="58"/>
      <c r="T73" s="58"/>
      <c r="U73" s="58"/>
      <c r="V73" s="58"/>
    </row>
    <row r="74" spans="1:22" ht="15">
      <c r="A74" s="96">
        <v>1431</v>
      </c>
      <c r="B74" s="96" t="s">
        <v>223</v>
      </c>
      <c r="C74" s="46">
        <v>0</v>
      </c>
      <c r="D74" s="46">
        <v>41888.75</v>
      </c>
      <c r="E74" s="46">
        <v>0</v>
      </c>
      <c r="F74" s="46">
        <v>46376.42</v>
      </c>
      <c r="G74" s="46">
        <v>0</v>
      </c>
      <c r="H74" s="46">
        <v>52836.48</v>
      </c>
      <c r="I74" s="46">
        <v>0</v>
      </c>
      <c r="J74" s="46">
        <v>77711.91</v>
      </c>
      <c r="K74" s="46">
        <v>0</v>
      </c>
      <c r="L74" s="46">
        <v>54703.393500000006</v>
      </c>
      <c r="M74" s="46">
        <v>0</v>
      </c>
      <c r="N74" s="46">
        <v>54703.393500000006</v>
      </c>
      <c r="O74" s="46">
        <f t="shared" si="2"/>
        <v>328220.347</v>
      </c>
      <c r="P74" s="58"/>
      <c r="Q74" s="58"/>
      <c r="R74" s="58"/>
      <c r="S74" s="58"/>
      <c r="T74" s="58"/>
      <c r="U74" s="58"/>
      <c r="V74" s="58"/>
    </row>
    <row r="75" spans="1:22" ht="15">
      <c r="A75" s="96">
        <v>1543</v>
      </c>
      <c r="B75" s="96" t="s">
        <v>224</v>
      </c>
      <c r="C75" s="46">
        <v>3554.87</v>
      </c>
      <c r="D75" s="46">
        <v>3554.86</v>
      </c>
      <c r="E75" s="46">
        <v>3453.31</v>
      </c>
      <c r="F75" s="46">
        <v>3453.3</v>
      </c>
      <c r="G75" s="46">
        <v>3453.31</v>
      </c>
      <c r="H75" s="46">
        <v>3453.28</v>
      </c>
      <c r="I75" s="46">
        <v>3453.25</v>
      </c>
      <c r="J75" s="46">
        <v>4000</v>
      </c>
      <c r="K75" s="46">
        <v>4000</v>
      </c>
      <c r="L75" s="46">
        <v>4000</v>
      </c>
      <c r="M75" s="46">
        <v>4000</v>
      </c>
      <c r="N75" s="46">
        <v>4000</v>
      </c>
      <c r="O75" s="46">
        <f t="shared" si="2"/>
        <v>44376.18</v>
      </c>
      <c r="P75" s="58"/>
      <c r="Q75" s="58"/>
      <c r="R75" s="58"/>
      <c r="S75" s="58"/>
      <c r="T75" s="58"/>
      <c r="U75" s="58"/>
      <c r="V75" s="58"/>
    </row>
    <row r="76" spans="1:22" ht="15">
      <c r="A76" s="96">
        <v>1545</v>
      </c>
      <c r="B76" s="96" t="s">
        <v>225</v>
      </c>
      <c r="C76" s="46">
        <v>41796</v>
      </c>
      <c r="D76" s="46">
        <v>41796</v>
      </c>
      <c r="E76" s="46">
        <v>40824</v>
      </c>
      <c r="F76" s="46">
        <v>41796</v>
      </c>
      <c r="G76" s="46">
        <v>41796</v>
      </c>
      <c r="H76" s="46">
        <v>40824</v>
      </c>
      <c r="I76" s="46">
        <v>40824</v>
      </c>
      <c r="J76" s="46">
        <v>41600.79</v>
      </c>
      <c r="K76" s="46">
        <v>83201.58</v>
      </c>
      <c r="L76" s="46">
        <v>41600.79</v>
      </c>
      <c r="M76" s="46">
        <v>41600.79</v>
      </c>
      <c r="N76" s="46">
        <v>52946.46</v>
      </c>
      <c r="O76" s="46">
        <f t="shared" si="2"/>
        <v>550606.4099999999</v>
      </c>
      <c r="P76" s="58"/>
      <c r="Q76" s="58"/>
      <c r="R76" s="58"/>
      <c r="S76" s="58"/>
      <c r="T76" s="58"/>
      <c r="U76" s="58"/>
      <c r="V76" s="58"/>
    </row>
    <row r="77" spans="1:22" ht="15">
      <c r="A77" s="96">
        <v>1547</v>
      </c>
      <c r="B77" s="96" t="s">
        <v>226</v>
      </c>
      <c r="C77" s="46">
        <v>39975.93</v>
      </c>
      <c r="D77" s="46">
        <v>0</v>
      </c>
      <c r="E77" s="46">
        <v>644.97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2"/>
        <v>40620.9</v>
      </c>
      <c r="P77" s="58"/>
      <c r="Q77" s="58"/>
      <c r="R77" s="58"/>
      <c r="S77" s="58"/>
      <c r="T77" s="58"/>
      <c r="U77" s="58"/>
      <c r="V77" s="58"/>
    </row>
    <row r="78" spans="1:22" ht="15">
      <c r="A78" s="96">
        <v>1548</v>
      </c>
      <c r="B78" s="96" t="s">
        <v>227</v>
      </c>
      <c r="C78" s="46">
        <v>0</v>
      </c>
      <c r="D78" s="46">
        <v>0</v>
      </c>
      <c r="E78" s="46">
        <v>0</v>
      </c>
      <c r="F78" s="46">
        <v>0</v>
      </c>
      <c r="G78" s="46">
        <v>42249.13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2"/>
        <v>42249.13</v>
      </c>
      <c r="P78" s="58"/>
      <c r="Q78" s="58"/>
      <c r="R78" s="58"/>
      <c r="S78" s="58"/>
      <c r="T78" s="58"/>
      <c r="U78" s="58"/>
      <c r="V78" s="58"/>
    </row>
    <row r="79" spans="1:22" ht="15">
      <c r="A79" s="96">
        <v>1592</v>
      </c>
      <c r="B79" s="96" t="s">
        <v>228</v>
      </c>
      <c r="C79" s="46">
        <v>30932.72</v>
      </c>
      <c r="D79" s="46">
        <v>30684.85</v>
      </c>
      <c r="E79" s="46">
        <v>39834.37</v>
      </c>
      <c r="F79" s="46">
        <v>32484.13</v>
      </c>
      <c r="G79" s="46">
        <v>41075.45</v>
      </c>
      <c r="H79" s="46">
        <v>32860.36</v>
      </c>
      <c r="I79" s="46">
        <v>32358.72</v>
      </c>
      <c r="J79" s="46">
        <v>50991.49</v>
      </c>
      <c r="K79" s="46">
        <v>33943.55300000001</v>
      </c>
      <c r="L79" s="46">
        <v>33943.55300000001</v>
      </c>
      <c r="M79" s="46">
        <v>42429.44125000001</v>
      </c>
      <c r="N79" s="46">
        <v>33943.55300000001</v>
      </c>
      <c r="O79" s="46">
        <f t="shared" si="2"/>
        <v>435482.1902500001</v>
      </c>
      <c r="P79" s="58"/>
      <c r="Q79" s="58"/>
      <c r="R79" s="58"/>
      <c r="S79" s="58"/>
      <c r="T79" s="58"/>
      <c r="U79" s="58"/>
      <c r="V79" s="58"/>
    </row>
    <row r="80" spans="1:22" ht="15">
      <c r="A80" s="96">
        <v>1593</v>
      </c>
      <c r="B80" s="96" t="s">
        <v>229</v>
      </c>
      <c r="C80" s="46">
        <v>30932.72</v>
      </c>
      <c r="D80" s="46">
        <v>30684.85</v>
      </c>
      <c r="E80" s="46">
        <v>39834.37</v>
      </c>
      <c r="F80" s="46">
        <v>32484.13</v>
      </c>
      <c r="G80" s="46">
        <v>41075.45</v>
      </c>
      <c r="H80" s="46">
        <v>32860.36</v>
      </c>
      <c r="I80" s="46">
        <v>32358.72</v>
      </c>
      <c r="J80" s="46">
        <v>50991.49</v>
      </c>
      <c r="K80" s="46">
        <v>33943.55300000001</v>
      </c>
      <c r="L80" s="46">
        <v>33943.55300000001</v>
      </c>
      <c r="M80" s="46">
        <v>42429.44125000001</v>
      </c>
      <c r="N80" s="46">
        <v>33943.55300000001</v>
      </c>
      <c r="O80" s="46">
        <f t="shared" si="2"/>
        <v>435482.1902500001</v>
      </c>
      <c r="P80" s="58"/>
      <c r="Q80" s="58"/>
      <c r="R80" s="58"/>
      <c r="S80" s="58"/>
      <c r="T80" s="58"/>
      <c r="U80" s="58"/>
      <c r="V80" s="58"/>
    </row>
    <row r="81" spans="1:22" ht="15">
      <c r="A81" s="96">
        <v>1612</v>
      </c>
      <c r="B81" s="96" t="s">
        <v>230</v>
      </c>
      <c r="C81" s="46">
        <v>7392.63</v>
      </c>
      <c r="D81" s="46">
        <v>7342.26</v>
      </c>
      <c r="E81" s="46">
        <v>10203</v>
      </c>
      <c r="F81" s="46">
        <v>7779.69</v>
      </c>
      <c r="G81" s="46">
        <v>9823.99</v>
      </c>
      <c r="H81" s="46">
        <v>7864.82</v>
      </c>
      <c r="I81" s="46">
        <v>7721.72</v>
      </c>
      <c r="J81" s="46">
        <v>13153.32</v>
      </c>
      <c r="K81" s="46">
        <v>8146.45272</v>
      </c>
      <c r="L81" s="46">
        <v>8146.45272</v>
      </c>
      <c r="M81" s="46">
        <v>10183.065900000001</v>
      </c>
      <c r="N81" s="46">
        <v>8146.45272</v>
      </c>
      <c r="O81" s="46">
        <f t="shared" si="2"/>
        <v>105903.85406</v>
      </c>
      <c r="P81" s="58"/>
      <c r="Q81" s="58"/>
      <c r="R81" s="58"/>
      <c r="S81" s="58"/>
      <c r="T81" s="58"/>
      <c r="U81" s="58"/>
      <c r="V81" s="58"/>
    </row>
    <row r="82" spans="1:22" ht="15">
      <c r="A82" s="96">
        <v>2111</v>
      </c>
      <c r="B82" s="96" t="s">
        <v>231</v>
      </c>
      <c r="C82" s="46">
        <v>0</v>
      </c>
      <c r="D82" s="46">
        <v>1178.05</v>
      </c>
      <c r="E82" s="46">
        <v>0</v>
      </c>
      <c r="F82" s="46">
        <v>1511.11</v>
      </c>
      <c r="G82" s="46">
        <v>22.28</v>
      </c>
      <c r="H82" s="46">
        <v>169</v>
      </c>
      <c r="I82" s="46">
        <v>0</v>
      </c>
      <c r="J82" s="46">
        <v>2500</v>
      </c>
      <c r="K82" s="46">
        <v>0</v>
      </c>
      <c r="L82" s="46">
        <v>0</v>
      </c>
      <c r="M82" s="46">
        <v>2500</v>
      </c>
      <c r="N82" s="46">
        <v>0</v>
      </c>
      <c r="O82" s="46">
        <f t="shared" si="2"/>
        <v>7880.4400000000005</v>
      </c>
      <c r="P82" s="58"/>
      <c r="Q82" s="58"/>
      <c r="R82" s="58"/>
      <c r="S82" s="58"/>
      <c r="T82" s="58"/>
      <c r="U82" s="58"/>
      <c r="V82" s="58"/>
    </row>
    <row r="83" spans="1:22" ht="15">
      <c r="A83" s="96">
        <v>2172</v>
      </c>
      <c r="B83" s="96" t="s">
        <v>279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5000</v>
      </c>
      <c r="L83" s="46">
        <v>0</v>
      </c>
      <c r="M83" s="46">
        <v>0</v>
      </c>
      <c r="N83" s="46">
        <v>0</v>
      </c>
      <c r="O83" s="46">
        <f t="shared" si="2"/>
        <v>5000</v>
      </c>
      <c r="P83" s="58"/>
      <c r="Q83" s="58"/>
      <c r="R83" s="58"/>
      <c r="S83" s="58"/>
      <c r="T83" s="58"/>
      <c r="U83" s="58"/>
      <c r="V83" s="58"/>
    </row>
    <row r="84" spans="1:22" ht="15">
      <c r="A84" s="96">
        <v>2215</v>
      </c>
      <c r="B84" s="96" t="s">
        <v>358</v>
      </c>
      <c r="C84" s="46">
        <v>0</v>
      </c>
      <c r="D84" s="46">
        <v>0</v>
      </c>
      <c r="E84" s="46">
        <v>112.5</v>
      </c>
      <c r="F84" s="46">
        <v>297.88</v>
      </c>
      <c r="G84" s="46">
        <v>95.7</v>
      </c>
      <c r="H84" s="46">
        <v>0</v>
      </c>
      <c r="I84" s="46">
        <v>0</v>
      </c>
      <c r="J84" s="46">
        <v>350</v>
      </c>
      <c r="K84" s="46">
        <v>350</v>
      </c>
      <c r="L84" s="46">
        <v>350</v>
      </c>
      <c r="M84" s="46">
        <v>350</v>
      </c>
      <c r="N84" s="46">
        <v>350</v>
      </c>
      <c r="O84" s="46">
        <f t="shared" si="2"/>
        <v>2256.08</v>
      </c>
      <c r="P84" s="58"/>
      <c r="Q84" s="58"/>
      <c r="R84" s="58"/>
      <c r="S84" s="58"/>
      <c r="T84" s="58"/>
      <c r="U84" s="58"/>
      <c r="V84" s="58"/>
    </row>
    <row r="85" spans="1:22" ht="15">
      <c r="A85" s="96">
        <v>2531</v>
      </c>
      <c r="B85" s="96" t="s">
        <v>241</v>
      </c>
      <c r="C85" s="46">
        <v>7334.33</v>
      </c>
      <c r="D85" s="46">
        <v>6485.59</v>
      </c>
      <c r="E85" s="46">
        <v>19680.09</v>
      </c>
      <c r="F85" s="46">
        <v>8351.73</v>
      </c>
      <c r="G85" s="46">
        <v>9405.18</v>
      </c>
      <c r="H85" s="46">
        <v>9478.88</v>
      </c>
      <c r="I85" s="46">
        <v>4958.66</v>
      </c>
      <c r="J85" s="46">
        <v>12000</v>
      </c>
      <c r="K85" s="46">
        <v>20000</v>
      </c>
      <c r="L85" s="46">
        <v>25000</v>
      </c>
      <c r="M85" s="46">
        <v>12000</v>
      </c>
      <c r="N85" s="46">
        <v>12000</v>
      </c>
      <c r="O85" s="46">
        <f t="shared" si="2"/>
        <v>146694.46000000002</v>
      </c>
      <c r="P85" s="58"/>
      <c r="Q85" s="58"/>
      <c r="R85" s="58"/>
      <c r="S85" s="58"/>
      <c r="T85" s="58"/>
      <c r="U85" s="58"/>
      <c r="V85" s="58"/>
    </row>
    <row r="86" spans="1:22" ht="15">
      <c r="A86" s="96">
        <v>2911</v>
      </c>
      <c r="B86" s="96" t="s">
        <v>243</v>
      </c>
      <c r="C86" s="46">
        <v>888.27</v>
      </c>
      <c r="D86" s="46">
        <v>548.03</v>
      </c>
      <c r="E86" s="46">
        <v>5546.93</v>
      </c>
      <c r="F86" s="46">
        <v>3469.57</v>
      </c>
      <c r="G86" s="46">
        <v>6490.73</v>
      </c>
      <c r="H86" s="46">
        <v>3257.72</v>
      </c>
      <c r="I86" s="46">
        <v>1024.88</v>
      </c>
      <c r="J86" s="46">
        <v>20000</v>
      </c>
      <c r="K86" s="46">
        <v>50000</v>
      </c>
      <c r="L86" s="46">
        <v>5000</v>
      </c>
      <c r="M86" s="46">
        <v>5000</v>
      </c>
      <c r="N86" s="46">
        <v>5000</v>
      </c>
      <c r="O86" s="46">
        <f t="shared" si="2"/>
        <v>106226.13</v>
      </c>
      <c r="P86" s="58"/>
      <c r="Q86" s="58"/>
      <c r="R86" s="58"/>
      <c r="S86" s="58"/>
      <c r="T86" s="58"/>
      <c r="U86" s="58"/>
      <c r="V86" s="58"/>
    </row>
    <row r="87" spans="1:22" ht="15">
      <c r="A87" s="96">
        <v>3121</v>
      </c>
      <c r="B87" s="96" t="s">
        <v>280</v>
      </c>
      <c r="C87" s="46">
        <v>495.51</v>
      </c>
      <c r="D87" s="46">
        <v>821.11</v>
      </c>
      <c r="E87" s="46">
        <v>588.85</v>
      </c>
      <c r="F87" s="46">
        <v>640.48</v>
      </c>
      <c r="G87" s="46">
        <v>1251.96</v>
      </c>
      <c r="H87" s="46">
        <v>248.79</v>
      </c>
      <c r="I87" s="46">
        <v>989.41</v>
      </c>
      <c r="J87" s="46">
        <v>1000</v>
      </c>
      <c r="K87" s="46">
        <v>1000</v>
      </c>
      <c r="L87" s="46">
        <v>1000</v>
      </c>
      <c r="M87" s="46">
        <v>1000</v>
      </c>
      <c r="N87" s="46">
        <v>1000</v>
      </c>
      <c r="O87" s="46">
        <f t="shared" si="2"/>
        <v>10036.11</v>
      </c>
      <c r="P87" s="58"/>
      <c r="Q87" s="58"/>
      <c r="R87" s="58"/>
      <c r="S87" s="58"/>
      <c r="T87" s="58"/>
      <c r="U87" s="58"/>
      <c r="V87" s="58"/>
    </row>
    <row r="88" spans="1:22" ht="15">
      <c r="A88" s="96">
        <v>3142</v>
      </c>
      <c r="B88" s="96" t="s">
        <v>244</v>
      </c>
      <c r="C88" s="46">
        <v>799</v>
      </c>
      <c r="D88" s="46">
        <v>799</v>
      </c>
      <c r="E88" s="46">
        <v>799</v>
      </c>
      <c r="F88" s="46">
        <v>799</v>
      </c>
      <c r="G88" s="46">
        <v>799</v>
      </c>
      <c r="H88" s="46">
        <v>799</v>
      </c>
      <c r="I88" s="46">
        <v>799</v>
      </c>
      <c r="J88" s="46">
        <v>1000</v>
      </c>
      <c r="K88" s="46">
        <v>1000</v>
      </c>
      <c r="L88" s="46">
        <v>1000</v>
      </c>
      <c r="M88" s="46">
        <v>1000</v>
      </c>
      <c r="N88" s="46">
        <v>1000</v>
      </c>
      <c r="O88" s="46">
        <f t="shared" si="2"/>
        <v>10593</v>
      </c>
      <c r="P88" s="58"/>
      <c r="Q88" s="58"/>
      <c r="R88" s="58"/>
      <c r="S88" s="58"/>
      <c r="T88" s="58"/>
      <c r="U88" s="58"/>
      <c r="V88" s="58"/>
    </row>
    <row r="89" spans="1:22" ht="15">
      <c r="A89" s="96">
        <v>3183</v>
      </c>
      <c r="B89" s="96" t="s">
        <v>247</v>
      </c>
      <c r="C89" s="46">
        <v>0</v>
      </c>
      <c r="D89" s="46">
        <v>910</v>
      </c>
      <c r="E89" s="46">
        <v>248.74</v>
      </c>
      <c r="F89" s="46">
        <v>0</v>
      </c>
      <c r="G89" s="46">
        <v>186.76</v>
      </c>
      <c r="H89" s="46">
        <v>186.76</v>
      </c>
      <c r="I89" s="46">
        <v>1028.74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2"/>
        <v>2561</v>
      </c>
      <c r="P89" s="58"/>
      <c r="Q89" s="58"/>
      <c r="R89" s="58"/>
      <c r="S89" s="58"/>
      <c r="T89" s="58"/>
      <c r="U89" s="58"/>
      <c r="V89" s="58"/>
    </row>
    <row r="90" spans="1:22" ht="15">
      <c r="A90" s="96">
        <v>3272</v>
      </c>
      <c r="B90" s="96" t="s">
        <v>250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30000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2"/>
        <v>30000</v>
      </c>
      <c r="P90" s="58"/>
      <c r="Q90" s="58"/>
      <c r="R90" s="58"/>
      <c r="S90" s="58"/>
      <c r="T90" s="58"/>
      <c r="U90" s="58"/>
      <c r="V90" s="58"/>
    </row>
    <row r="91" spans="1:22" ht="15">
      <c r="A91" s="96">
        <v>3314</v>
      </c>
      <c r="B91" s="96" t="s">
        <v>382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2"/>
        <v>0</v>
      </c>
      <c r="P91" s="58"/>
      <c r="Q91" s="58"/>
      <c r="R91" s="58"/>
      <c r="S91" s="58"/>
      <c r="T91" s="58"/>
      <c r="U91" s="58"/>
      <c r="V91" s="58"/>
    </row>
    <row r="92" spans="1:22" ht="15">
      <c r="A92" s="96">
        <v>3341</v>
      </c>
      <c r="B92" s="96" t="s">
        <v>252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1500</v>
      </c>
      <c r="J92" s="46">
        <v>5537.5</v>
      </c>
      <c r="K92" s="46">
        <v>0</v>
      </c>
      <c r="L92" s="46">
        <v>0</v>
      </c>
      <c r="M92" s="97">
        <v>0</v>
      </c>
      <c r="N92" s="46">
        <v>0</v>
      </c>
      <c r="O92" s="46">
        <f t="shared" si="2"/>
        <v>7037.5</v>
      </c>
      <c r="P92" s="58"/>
      <c r="Q92" s="58"/>
      <c r="R92" s="58"/>
      <c r="S92" s="58"/>
      <c r="T92" s="58"/>
      <c r="U92" s="58"/>
      <c r="V92" s="58"/>
    </row>
    <row r="93" spans="1:22" ht="15">
      <c r="A93" s="96">
        <v>3392</v>
      </c>
      <c r="B93" s="96" t="s">
        <v>282</v>
      </c>
      <c r="C93" s="46">
        <v>3807.01</v>
      </c>
      <c r="D93" s="46">
        <v>450</v>
      </c>
      <c r="E93" s="46">
        <v>1678.78</v>
      </c>
      <c r="F93" s="46">
        <v>3592.78</v>
      </c>
      <c r="G93" s="46">
        <v>0</v>
      </c>
      <c r="H93" s="46">
        <v>0</v>
      </c>
      <c r="I93" s="46">
        <v>0</v>
      </c>
      <c r="J93" s="46">
        <v>12000</v>
      </c>
      <c r="K93" s="46">
        <v>5000</v>
      </c>
      <c r="L93" s="46">
        <v>7000</v>
      </c>
      <c r="M93" s="46">
        <v>5000</v>
      </c>
      <c r="N93" s="46">
        <v>5000</v>
      </c>
      <c r="O93" s="46">
        <f t="shared" si="2"/>
        <v>43528.57</v>
      </c>
      <c r="P93" s="58"/>
      <c r="Q93" s="58"/>
      <c r="R93" s="58"/>
      <c r="S93" s="58"/>
      <c r="T93" s="58"/>
      <c r="U93" s="58"/>
      <c r="V93" s="58"/>
    </row>
    <row r="94" spans="1:22" ht="15">
      <c r="A94" s="96">
        <v>3472</v>
      </c>
      <c r="B94" s="96" t="s">
        <v>283</v>
      </c>
      <c r="C94" s="46">
        <v>12722.94</v>
      </c>
      <c r="D94" s="46">
        <v>1651.99</v>
      </c>
      <c r="E94" s="46">
        <v>19101.7</v>
      </c>
      <c r="F94" s="46">
        <v>3734.67</v>
      </c>
      <c r="G94" s="46">
        <v>12339.93</v>
      </c>
      <c r="H94" s="46">
        <v>9888.48</v>
      </c>
      <c r="I94" s="46">
        <v>6715.96</v>
      </c>
      <c r="J94" s="46">
        <v>8000</v>
      </c>
      <c r="K94" s="46">
        <v>8000</v>
      </c>
      <c r="L94" s="46">
        <v>8000</v>
      </c>
      <c r="M94" s="46">
        <v>8000</v>
      </c>
      <c r="N94" s="46">
        <v>8000</v>
      </c>
      <c r="O94" s="46">
        <f t="shared" si="2"/>
        <v>106155.67000000001</v>
      </c>
      <c r="P94" s="58"/>
      <c r="Q94" s="58"/>
      <c r="R94" s="58"/>
      <c r="S94" s="58"/>
      <c r="T94" s="58"/>
      <c r="U94" s="58"/>
      <c r="V94" s="58"/>
    </row>
    <row r="95" spans="1:22" ht="15">
      <c r="A95" s="96">
        <v>3473</v>
      </c>
      <c r="B95" s="96" t="s">
        <v>284</v>
      </c>
      <c r="C95" s="46">
        <v>0</v>
      </c>
      <c r="D95" s="46">
        <v>0</v>
      </c>
      <c r="E95" s="46">
        <v>6835.18</v>
      </c>
      <c r="F95" s="46">
        <v>0</v>
      </c>
      <c r="G95" s="46">
        <v>0</v>
      </c>
      <c r="H95" s="46">
        <v>0</v>
      </c>
      <c r="I95" s="46">
        <v>107218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2"/>
        <v>114053.18</v>
      </c>
      <c r="P95" s="58"/>
      <c r="Q95" s="58"/>
      <c r="R95" s="58"/>
      <c r="S95" s="58"/>
      <c r="T95" s="58"/>
      <c r="U95" s="58"/>
      <c r="V95" s="58"/>
    </row>
    <row r="96" spans="1:22" ht="25.5">
      <c r="A96" s="96">
        <v>3511</v>
      </c>
      <c r="B96" s="63" t="s">
        <v>261</v>
      </c>
      <c r="C96" s="46">
        <v>0</v>
      </c>
      <c r="D96" s="46">
        <v>0</v>
      </c>
      <c r="E96" s="46">
        <v>2330.97</v>
      </c>
      <c r="F96" s="46">
        <v>696</v>
      </c>
      <c r="G96" s="46">
        <v>127</v>
      </c>
      <c r="H96" s="46">
        <v>680.86</v>
      </c>
      <c r="I96" s="46">
        <v>0</v>
      </c>
      <c r="J96" s="46">
        <v>1000</v>
      </c>
      <c r="K96" s="46">
        <v>1000</v>
      </c>
      <c r="L96" s="46">
        <v>1000</v>
      </c>
      <c r="M96" s="46">
        <v>1000</v>
      </c>
      <c r="N96" s="46">
        <v>1000</v>
      </c>
      <c r="O96" s="46">
        <f t="shared" si="2"/>
        <v>8834.83</v>
      </c>
      <c r="P96" s="58"/>
      <c r="Q96" s="58"/>
      <c r="R96" s="58"/>
      <c r="S96" s="58"/>
      <c r="T96" s="58"/>
      <c r="U96" s="58"/>
      <c r="V96" s="58"/>
    </row>
    <row r="97" spans="1:22" ht="15">
      <c r="A97" s="96">
        <v>3532</v>
      </c>
      <c r="B97" s="96" t="s">
        <v>263</v>
      </c>
      <c r="C97" s="46">
        <v>1013.98</v>
      </c>
      <c r="D97" s="46">
        <v>905.52</v>
      </c>
      <c r="E97" s="46">
        <v>905.52</v>
      </c>
      <c r="F97" s="46">
        <v>905.52</v>
      </c>
      <c r="G97" s="46">
        <v>905.52</v>
      </c>
      <c r="H97" s="46">
        <v>905.52</v>
      </c>
      <c r="I97" s="46">
        <v>905.52</v>
      </c>
      <c r="J97" s="46">
        <v>1000</v>
      </c>
      <c r="K97" s="46">
        <v>1000</v>
      </c>
      <c r="L97" s="46">
        <v>1000</v>
      </c>
      <c r="M97" s="46">
        <v>1000</v>
      </c>
      <c r="N97" s="46">
        <v>1000</v>
      </c>
      <c r="O97" s="46">
        <f t="shared" si="2"/>
        <v>11447.1</v>
      </c>
      <c r="P97" s="58"/>
      <c r="Q97" s="58"/>
      <c r="R97" s="58"/>
      <c r="S97" s="58"/>
      <c r="T97" s="58"/>
      <c r="U97" s="58"/>
      <c r="V97" s="58"/>
    </row>
    <row r="98" spans="1:22" ht="15">
      <c r="A98" s="96">
        <v>3533</v>
      </c>
      <c r="B98" s="96" t="s">
        <v>285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3000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2"/>
        <v>3000</v>
      </c>
      <c r="P98" s="58"/>
      <c r="Q98" s="58"/>
      <c r="R98" s="58"/>
      <c r="S98" s="58"/>
      <c r="T98" s="58"/>
      <c r="U98" s="58"/>
      <c r="V98" s="58"/>
    </row>
    <row r="99" spans="1:22" ht="15">
      <c r="A99" s="96">
        <v>3534</v>
      </c>
      <c r="B99" s="96" t="s">
        <v>286</v>
      </c>
      <c r="C99" s="46">
        <v>0</v>
      </c>
      <c r="D99" s="46">
        <v>3497.4</v>
      </c>
      <c r="E99" s="46">
        <v>348</v>
      </c>
      <c r="F99" s="46">
        <v>0</v>
      </c>
      <c r="G99" s="46">
        <v>0</v>
      </c>
      <c r="H99" s="46">
        <v>0</v>
      </c>
      <c r="I99" s="46">
        <v>0</v>
      </c>
      <c r="J99" s="46">
        <v>2500</v>
      </c>
      <c r="K99" s="46">
        <v>0</v>
      </c>
      <c r="L99" s="46">
        <v>0</v>
      </c>
      <c r="M99" s="46">
        <v>2500</v>
      </c>
      <c r="N99" s="46">
        <v>0</v>
      </c>
      <c r="O99" s="46">
        <f t="shared" si="2"/>
        <v>8845.4</v>
      </c>
      <c r="P99" s="58"/>
      <c r="Q99" s="58"/>
      <c r="R99" s="58"/>
      <c r="S99" s="58"/>
      <c r="T99" s="58"/>
      <c r="U99" s="58"/>
      <c r="V99" s="58"/>
    </row>
    <row r="100" spans="1:22" ht="15">
      <c r="A100" s="96">
        <v>3571</v>
      </c>
      <c r="B100" s="96" t="s">
        <v>287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500</v>
      </c>
      <c r="K100" s="46">
        <v>500</v>
      </c>
      <c r="L100" s="46">
        <v>500</v>
      </c>
      <c r="M100" s="46">
        <v>500</v>
      </c>
      <c r="N100" s="46">
        <v>500</v>
      </c>
      <c r="O100" s="46">
        <f t="shared" si="2"/>
        <v>2500</v>
      </c>
      <c r="P100" s="58"/>
      <c r="Q100" s="58"/>
      <c r="R100" s="58"/>
      <c r="S100" s="58"/>
      <c r="T100" s="58"/>
      <c r="U100" s="58"/>
      <c r="V100" s="58"/>
    </row>
    <row r="101" spans="1:22" ht="15">
      <c r="A101" s="96">
        <v>3583</v>
      </c>
      <c r="B101" s="96" t="s">
        <v>288</v>
      </c>
      <c r="C101" s="46">
        <v>696</v>
      </c>
      <c r="D101" s="46">
        <v>0</v>
      </c>
      <c r="E101" s="46">
        <v>1392</v>
      </c>
      <c r="F101" s="46">
        <v>696</v>
      </c>
      <c r="G101" s="46">
        <v>696</v>
      </c>
      <c r="H101" s="46">
        <v>765.6</v>
      </c>
      <c r="I101" s="46">
        <v>0</v>
      </c>
      <c r="J101" s="46">
        <v>900</v>
      </c>
      <c r="K101" s="46">
        <v>900</v>
      </c>
      <c r="L101" s="46">
        <v>900</v>
      </c>
      <c r="M101" s="46">
        <v>900</v>
      </c>
      <c r="N101" s="46">
        <v>900</v>
      </c>
      <c r="O101" s="46">
        <f t="shared" si="2"/>
        <v>8745.6</v>
      </c>
      <c r="P101" s="58"/>
      <c r="Q101" s="58"/>
      <c r="R101" s="58"/>
      <c r="S101" s="58"/>
      <c r="T101" s="58"/>
      <c r="U101" s="58"/>
      <c r="V101" s="58"/>
    </row>
    <row r="102" spans="1:22" ht="15">
      <c r="A102" s="96">
        <v>3791</v>
      </c>
      <c r="B102" s="96" t="s">
        <v>267</v>
      </c>
      <c r="C102" s="46">
        <v>393</v>
      </c>
      <c r="D102" s="46">
        <v>1811</v>
      </c>
      <c r="E102" s="46">
        <v>6819.5</v>
      </c>
      <c r="F102" s="46">
        <v>0</v>
      </c>
      <c r="G102" s="46">
        <v>0</v>
      </c>
      <c r="H102" s="46">
        <v>2000</v>
      </c>
      <c r="I102" s="46">
        <v>6308</v>
      </c>
      <c r="J102" s="46">
        <v>0</v>
      </c>
      <c r="K102" s="46">
        <v>5000</v>
      </c>
      <c r="L102" s="46">
        <v>0</v>
      </c>
      <c r="M102" s="46">
        <v>5000</v>
      </c>
      <c r="N102" s="46">
        <v>0</v>
      </c>
      <c r="O102" s="46">
        <f>SUM(C102:N102)</f>
        <v>27331.5</v>
      </c>
      <c r="P102" s="58"/>
      <c r="Q102" s="58"/>
      <c r="R102" s="58"/>
      <c r="S102" s="58"/>
      <c r="T102" s="58"/>
      <c r="U102" s="58"/>
      <c r="V102" s="58"/>
    </row>
    <row r="103" spans="1:22" ht="15">
      <c r="A103" s="96">
        <v>3856</v>
      </c>
      <c r="B103" s="96" t="s">
        <v>270</v>
      </c>
      <c r="C103" s="46">
        <v>105</v>
      </c>
      <c r="D103" s="46">
        <v>90</v>
      </c>
      <c r="E103" s="46">
        <v>0</v>
      </c>
      <c r="F103" s="46">
        <v>0</v>
      </c>
      <c r="G103" s="46">
        <v>75</v>
      </c>
      <c r="H103" s="46">
        <v>135</v>
      </c>
      <c r="I103" s="46">
        <v>0</v>
      </c>
      <c r="J103" s="46">
        <v>150</v>
      </c>
      <c r="K103" s="46">
        <v>150</v>
      </c>
      <c r="L103" s="46">
        <v>150</v>
      </c>
      <c r="M103" s="46">
        <v>150</v>
      </c>
      <c r="N103" s="46">
        <v>150</v>
      </c>
      <c r="O103" s="46">
        <f t="shared" si="2"/>
        <v>1155</v>
      </c>
      <c r="P103" s="58"/>
      <c r="Q103" s="58"/>
      <c r="R103" s="58"/>
      <c r="S103" s="58"/>
      <c r="T103" s="58"/>
      <c r="U103" s="58"/>
      <c r="V103" s="58"/>
    </row>
    <row r="104" spans="1:22" ht="15">
      <c r="A104" s="96">
        <v>3857</v>
      </c>
      <c r="B104" s="96" t="s">
        <v>271</v>
      </c>
      <c r="C104" s="46">
        <v>0</v>
      </c>
      <c r="D104" s="46">
        <v>0</v>
      </c>
      <c r="E104" s="46">
        <v>60.51</v>
      </c>
      <c r="F104" s="46">
        <v>0</v>
      </c>
      <c r="G104" s="46">
        <v>0</v>
      </c>
      <c r="H104" s="46">
        <v>409.5</v>
      </c>
      <c r="I104" s="46">
        <v>0</v>
      </c>
      <c r="J104" s="46">
        <v>500</v>
      </c>
      <c r="K104" s="46">
        <v>500</v>
      </c>
      <c r="L104" s="46">
        <v>500</v>
      </c>
      <c r="M104" s="46">
        <v>500</v>
      </c>
      <c r="N104" s="46">
        <v>500</v>
      </c>
      <c r="O104" s="46">
        <f t="shared" si="2"/>
        <v>2970.01</v>
      </c>
      <c r="P104" s="58"/>
      <c r="Q104" s="58"/>
      <c r="R104" s="58"/>
      <c r="S104" s="58"/>
      <c r="T104" s="58"/>
      <c r="U104" s="58"/>
      <c r="V104" s="58"/>
    </row>
    <row r="105" spans="1:22" ht="15">
      <c r="A105" s="96">
        <v>3858</v>
      </c>
      <c r="B105" s="96" t="s">
        <v>272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50</v>
      </c>
      <c r="K105" s="46">
        <v>50</v>
      </c>
      <c r="L105" s="46">
        <v>50</v>
      </c>
      <c r="M105" s="46">
        <v>50</v>
      </c>
      <c r="N105" s="46">
        <v>50</v>
      </c>
      <c r="O105" s="46">
        <f t="shared" si="2"/>
        <v>250</v>
      </c>
      <c r="P105" s="58"/>
      <c r="Q105" s="58"/>
      <c r="R105" s="58"/>
      <c r="S105" s="58"/>
      <c r="T105" s="58"/>
      <c r="U105" s="58"/>
      <c r="V105" s="58"/>
    </row>
    <row r="106" spans="1:22" ht="15">
      <c r="A106" s="96">
        <v>3921</v>
      </c>
      <c r="B106" s="96" t="s">
        <v>289</v>
      </c>
      <c r="C106" s="46">
        <v>800</v>
      </c>
      <c r="D106" s="46">
        <v>2625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700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2"/>
        <v>4125</v>
      </c>
      <c r="P106" s="58"/>
      <c r="Q106" s="58"/>
      <c r="R106" s="58"/>
      <c r="S106" s="58"/>
      <c r="T106" s="58"/>
      <c r="U106" s="58"/>
      <c r="V106" s="58"/>
    </row>
    <row r="107" spans="1:22" ht="15">
      <c r="A107" s="96">
        <v>3992</v>
      </c>
      <c r="B107" s="96" t="s">
        <v>290</v>
      </c>
      <c r="C107" s="46">
        <v>1000</v>
      </c>
      <c r="D107" s="46">
        <v>0</v>
      </c>
      <c r="E107" s="46">
        <v>0</v>
      </c>
      <c r="F107" s="46">
        <v>0</v>
      </c>
      <c r="G107" s="46">
        <v>0</v>
      </c>
      <c r="H107" s="46">
        <v>1200</v>
      </c>
      <c r="I107" s="46">
        <v>0</v>
      </c>
      <c r="J107" s="46">
        <v>500</v>
      </c>
      <c r="K107" s="46">
        <v>0</v>
      </c>
      <c r="L107" s="46">
        <v>500</v>
      </c>
      <c r="M107" s="46">
        <v>0</v>
      </c>
      <c r="N107" s="46">
        <v>500</v>
      </c>
      <c r="O107" s="46">
        <f t="shared" si="2"/>
        <v>3700</v>
      </c>
      <c r="P107" s="58"/>
      <c r="Q107" s="58"/>
      <c r="R107" s="58"/>
      <c r="S107" s="58"/>
      <c r="T107" s="58"/>
      <c r="U107" s="58"/>
      <c r="V107" s="58"/>
    </row>
    <row r="108" spans="1:22" ht="15">
      <c r="A108" s="96">
        <v>5110</v>
      </c>
      <c r="B108" s="96" t="s">
        <v>291</v>
      </c>
      <c r="C108" s="46">
        <v>26970</v>
      </c>
      <c r="D108" s="46">
        <v>26970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97">
        <v>0</v>
      </c>
      <c r="L108" s="46">
        <v>0</v>
      </c>
      <c r="M108" s="46">
        <v>0</v>
      </c>
      <c r="N108" s="46">
        <v>0</v>
      </c>
      <c r="O108" s="46">
        <f t="shared" si="2"/>
        <v>53940</v>
      </c>
      <c r="P108" s="58"/>
      <c r="Q108" s="58"/>
      <c r="R108" s="58"/>
      <c r="S108" s="58"/>
      <c r="T108" s="58"/>
      <c r="U108" s="58"/>
      <c r="V108" s="58"/>
    </row>
    <row r="109" spans="1:22" ht="15">
      <c r="A109" s="96">
        <v>5321</v>
      </c>
      <c r="B109" s="96" t="s">
        <v>292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97">
        <v>0</v>
      </c>
      <c r="L109" s="46">
        <v>0</v>
      </c>
      <c r="M109" s="46">
        <v>0</v>
      </c>
      <c r="N109" s="46">
        <v>0</v>
      </c>
      <c r="O109" s="46">
        <f t="shared" si="2"/>
        <v>0</v>
      </c>
      <c r="P109" s="58"/>
      <c r="Q109" s="58"/>
      <c r="R109" s="58"/>
      <c r="S109" s="58"/>
      <c r="T109" s="58"/>
      <c r="U109" s="58"/>
      <c r="V109" s="58"/>
    </row>
    <row r="110" spans="1:22" ht="25.5">
      <c r="A110" s="96">
        <v>5651</v>
      </c>
      <c r="B110" s="63" t="s">
        <v>275</v>
      </c>
      <c r="C110" s="46">
        <v>0</v>
      </c>
      <c r="D110" s="46">
        <v>0</v>
      </c>
      <c r="E110" s="46">
        <v>14999.97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2"/>
        <v>14999.97</v>
      </c>
      <c r="P110" s="58"/>
      <c r="Q110" s="58"/>
      <c r="R110" s="58"/>
      <c r="S110" s="58"/>
      <c r="T110" s="58"/>
      <c r="U110" s="58"/>
      <c r="V110" s="58"/>
    </row>
    <row r="111" spans="1:22" ht="15">
      <c r="A111" s="96">
        <v>5671</v>
      </c>
      <c r="B111" s="96" t="s">
        <v>294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2"/>
        <v>0</v>
      </c>
      <c r="P111" s="58"/>
      <c r="Q111" s="58"/>
      <c r="R111" s="58"/>
      <c r="S111" s="58"/>
      <c r="T111" s="58"/>
      <c r="U111" s="58"/>
      <c r="V111" s="58"/>
    </row>
    <row r="112" spans="1:22" ht="15">
      <c r="A112" s="96">
        <v>5771</v>
      </c>
      <c r="B112" s="64" t="s">
        <v>399</v>
      </c>
      <c r="C112" s="46">
        <v>180000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2"/>
        <v>180000</v>
      </c>
      <c r="P112" s="58"/>
      <c r="Q112" s="58"/>
      <c r="R112" s="58"/>
      <c r="S112" s="58"/>
      <c r="T112" s="58"/>
      <c r="U112" s="58"/>
      <c r="V112" s="58"/>
    </row>
    <row r="113" spans="1:22" ht="38.25">
      <c r="A113" s="96" t="s">
        <v>296</v>
      </c>
      <c r="B113" s="96" t="s">
        <v>36</v>
      </c>
      <c r="C113" s="44">
        <f aca="true" t="shared" si="3" ref="C113:O113">SUM(C62:C112)</f>
        <v>850281.5099999999</v>
      </c>
      <c r="D113" s="44">
        <f t="shared" si="3"/>
        <v>683206.0399999999</v>
      </c>
      <c r="E113" s="44">
        <f t="shared" si="3"/>
        <v>893880.65</v>
      </c>
      <c r="F113" s="44">
        <f t="shared" si="3"/>
        <v>750041.7400000001</v>
      </c>
      <c r="G113" s="44">
        <f t="shared" si="3"/>
        <v>784674.43</v>
      </c>
      <c r="H113" s="44">
        <f t="shared" si="3"/>
        <v>711590.37</v>
      </c>
      <c r="I113" s="44">
        <f t="shared" si="3"/>
        <v>707682.26</v>
      </c>
      <c r="J113" s="44">
        <f t="shared" si="3"/>
        <v>1030156.86</v>
      </c>
      <c r="K113" s="44">
        <f t="shared" si="3"/>
        <v>753398.7259724998</v>
      </c>
      <c r="L113" s="44">
        <f t="shared" si="3"/>
        <v>752010.9415099998</v>
      </c>
      <c r="M113" s="44">
        <f t="shared" si="3"/>
        <v>785080.5287537384</v>
      </c>
      <c r="N113" s="44">
        <f t="shared" si="3"/>
        <v>768850.2479717409</v>
      </c>
      <c r="O113" s="44">
        <f t="shared" si="3"/>
        <v>9470854.304207982</v>
      </c>
      <c r="P113" s="58"/>
      <c r="Q113" s="58"/>
      <c r="R113" s="58"/>
      <c r="S113" s="58"/>
      <c r="T113" s="58"/>
      <c r="U113" s="58"/>
      <c r="V113" s="58"/>
    </row>
    <row r="114" spans="1:22" ht="15">
      <c r="A114" s="95"/>
      <c r="C114" s="46"/>
      <c r="D114" s="46"/>
      <c r="E114" s="46"/>
      <c r="G114" s="46"/>
      <c r="J114" s="46"/>
      <c r="K114" s="46"/>
      <c r="L114" s="46"/>
      <c r="M114" s="46"/>
      <c r="N114" s="46"/>
      <c r="O114" s="46"/>
      <c r="P114" s="58"/>
      <c r="Q114" s="58"/>
      <c r="R114" s="58"/>
      <c r="S114" s="58"/>
      <c r="T114" s="58"/>
      <c r="U114" s="58"/>
      <c r="V114" s="58"/>
    </row>
    <row r="115" spans="1:22" ht="15">
      <c r="A115" s="40">
        <v>300</v>
      </c>
      <c r="B115" s="40" t="s">
        <v>45</v>
      </c>
      <c r="C115" s="47"/>
      <c r="D115" s="47"/>
      <c r="E115" s="47"/>
      <c r="F115" s="95"/>
      <c r="G115" s="95"/>
      <c r="H115" s="95"/>
      <c r="I115" s="95"/>
      <c r="J115" s="46"/>
      <c r="K115" s="46"/>
      <c r="L115" s="46"/>
      <c r="M115" s="46"/>
      <c r="N115" s="46"/>
      <c r="O115" s="46"/>
      <c r="P115" s="58"/>
      <c r="Q115" s="58"/>
      <c r="R115" s="58"/>
      <c r="S115" s="58"/>
      <c r="T115" s="58"/>
      <c r="U115" s="58"/>
      <c r="V115" s="58"/>
    </row>
    <row r="116" spans="1:23" ht="15">
      <c r="A116" s="96">
        <v>1131</v>
      </c>
      <c r="B116" s="96" t="s">
        <v>210</v>
      </c>
      <c r="C116" s="46">
        <v>45676.2</v>
      </c>
      <c r="D116" s="46">
        <v>49805.34</v>
      </c>
      <c r="E116" s="46">
        <v>72866.66</v>
      </c>
      <c r="F116" s="46">
        <v>52725.82</v>
      </c>
      <c r="G116" s="46">
        <v>68729</v>
      </c>
      <c r="H116" s="46">
        <v>57742.22</v>
      </c>
      <c r="I116" s="46">
        <v>57993.04</v>
      </c>
      <c r="J116" s="46">
        <v>81133.69</v>
      </c>
      <c r="K116" s="46">
        <v>57993.075000000004</v>
      </c>
      <c r="L116" s="46">
        <v>57993.075000000004</v>
      </c>
      <c r="M116" s="46">
        <v>72491.34375</v>
      </c>
      <c r="N116" s="46">
        <v>57993.075000000004</v>
      </c>
      <c r="O116" s="46">
        <f>SUM(C116:N116)</f>
        <v>733142.5387499998</v>
      </c>
      <c r="P116" s="58"/>
      <c r="Q116" s="58"/>
      <c r="R116" s="58"/>
      <c r="S116" s="58"/>
      <c r="T116" s="58"/>
      <c r="U116" s="58"/>
      <c r="V116" s="58"/>
      <c r="W116" s="58"/>
    </row>
    <row r="117" spans="1:23" ht="15">
      <c r="A117" s="96">
        <v>1322</v>
      </c>
      <c r="B117" s="96" t="s">
        <v>213</v>
      </c>
      <c r="C117" s="46">
        <v>1293.79</v>
      </c>
      <c r="D117" s="46">
        <v>1338.61</v>
      </c>
      <c r="E117" s="46">
        <v>1746.73</v>
      </c>
      <c r="F117" s="46">
        <v>1834.68</v>
      </c>
      <c r="G117" s="46">
        <v>1873.27</v>
      </c>
      <c r="H117" s="46">
        <v>1634.84</v>
      </c>
      <c r="I117" s="46">
        <v>1305.65</v>
      </c>
      <c r="J117" s="46">
        <v>1956.45</v>
      </c>
      <c r="K117" s="46">
        <v>1449.8268750000002</v>
      </c>
      <c r="L117" s="46">
        <v>1449.8268750000002</v>
      </c>
      <c r="M117" s="46">
        <v>1812.2835937500001</v>
      </c>
      <c r="N117" s="46">
        <v>1449.8268750000002</v>
      </c>
      <c r="O117" s="46">
        <f aca="true" t="shared" si="4" ref="O117:O147">SUM(C117:N117)</f>
        <v>19145.78421875</v>
      </c>
      <c r="P117" s="58"/>
      <c r="Q117" s="58"/>
      <c r="R117" s="58"/>
      <c r="S117" s="58"/>
      <c r="T117" s="58"/>
      <c r="U117" s="58"/>
      <c r="V117" s="58"/>
      <c r="W117" s="58"/>
    </row>
    <row r="118" spans="1:22" ht="15">
      <c r="A118" s="96">
        <v>1323</v>
      </c>
      <c r="B118" s="96" t="s">
        <v>214</v>
      </c>
      <c r="C118" s="46">
        <v>6650.33</v>
      </c>
      <c r="D118" s="46">
        <v>6635.02</v>
      </c>
      <c r="E118" s="46">
        <v>8346.07</v>
      </c>
      <c r="F118" s="46">
        <v>7464.42</v>
      </c>
      <c r="G118" s="46">
        <v>8443.61</v>
      </c>
      <c r="H118" s="46">
        <v>7626.49</v>
      </c>
      <c r="I118" s="46">
        <v>7626.49</v>
      </c>
      <c r="J118" s="46">
        <v>10485.33</v>
      </c>
      <c r="K118" s="46">
        <v>8284.725</v>
      </c>
      <c r="L118" s="46">
        <v>8284.725</v>
      </c>
      <c r="M118" s="46">
        <v>8284.725</v>
      </c>
      <c r="N118" s="46">
        <v>8284.725</v>
      </c>
      <c r="O118" s="46">
        <f t="shared" si="4"/>
        <v>96416.66000000002</v>
      </c>
      <c r="P118" s="58"/>
      <c r="Q118" s="58"/>
      <c r="R118" s="58"/>
      <c r="S118" s="58"/>
      <c r="T118" s="58"/>
      <c r="U118" s="58"/>
      <c r="V118" s="58"/>
    </row>
    <row r="119" spans="1:22" ht="15">
      <c r="A119" s="96">
        <v>1324</v>
      </c>
      <c r="B119" s="96" t="s">
        <v>215</v>
      </c>
      <c r="C119" s="46">
        <v>0</v>
      </c>
      <c r="D119" s="46">
        <v>0</v>
      </c>
      <c r="E119" s="46">
        <v>0</v>
      </c>
      <c r="F119" s="46">
        <v>0</v>
      </c>
      <c r="G119" s="46">
        <v>1554.98</v>
      </c>
      <c r="H119" s="46">
        <v>0</v>
      </c>
      <c r="I119" s="46">
        <v>0</v>
      </c>
      <c r="J119" s="46">
        <v>1445.02</v>
      </c>
      <c r="K119" s="46">
        <v>3000</v>
      </c>
      <c r="L119" s="46">
        <v>0</v>
      </c>
      <c r="M119" s="46">
        <v>0</v>
      </c>
      <c r="N119" s="46">
        <v>0</v>
      </c>
      <c r="O119" s="46">
        <f t="shared" si="4"/>
        <v>6000</v>
      </c>
      <c r="P119" s="58"/>
      <c r="Q119" s="58"/>
      <c r="R119" s="58"/>
      <c r="S119" s="58"/>
      <c r="T119" s="58"/>
      <c r="U119" s="58"/>
      <c r="V119" s="58"/>
    </row>
    <row r="120" spans="1:22" ht="15">
      <c r="A120" s="96">
        <v>1325</v>
      </c>
      <c r="B120" s="96" t="s">
        <v>216</v>
      </c>
      <c r="C120" s="46">
        <v>2027.47</v>
      </c>
      <c r="D120" s="46">
        <v>1831.27</v>
      </c>
      <c r="E120" s="46">
        <v>2134.26</v>
      </c>
      <c r="F120" s="46">
        <v>1908.8</v>
      </c>
      <c r="G120" s="46">
        <v>1765.27</v>
      </c>
      <c r="H120" s="46">
        <v>2104.91</v>
      </c>
      <c r="I120" s="46">
        <v>2104.91</v>
      </c>
      <c r="J120" s="46">
        <v>3415.75</v>
      </c>
      <c r="K120" s="46">
        <v>2286.5841</v>
      </c>
      <c r="L120" s="46">
        <v>2286.5841</v>
      </c>
      <c r="M120" s="46">
        <v>2286.5841</v>
      </c>
      <c r="N120" s="46">
        <v>2286.5841</v>
      </c>
      <c r="O120" s="46">
        <f t="shared" si="4"/>
        <v>26438.9764</v>
      </c>
      <c r="P120" s="58"/>
      <c r="Q120" s="58"/>
      <c r="R120" s="58"/>
      <c r="S120" s="58"/>
      <c r="T120" s="58"/>
      <c r="U120" s="58"/>
      <c r="V120" s="58"/>
    </row>
    <row r="121" spans="1:22" ht="25.5">
      <c r="A121" s="96">
        <v>1332</v>
      </c>
      <c r="B121" s="96" t="s">
        <v>217</v>
      </c>
      <c r="C121" s="46">
        <v>791.45</v>
      </c>
      <c r="D121" s="46">
        <v>0</v>
      </c>
      <c r="E121" s="46">
        <v>0</v>
      </c>
      <c r="F121" s="46">
        <v>0</v>
      </c>
      <c r="G121" s="46">
        <v>107.5</v>
      </c>
      <c r="H121" s="46">
        <v>2413.86</v>
      </c>
      <c r="I121" s="46">
        <v>0</v>
      </c>
      <c r="J121" s="46">
        <v>7523.18</v>
      </c>
      <c r="K121" s="46">
        <v>1200</v>
      </c>
      <c r="L121" s="46">
        <v>1200</v>
      </c>
      <c r="M121" s="46">
        <v>1200</v>
      </c>
      <c r="N121" s="46">
        <v>1200</v>
      </c>
      <c r="O121" s="46">
        <f t="shared" si="4"/>
        <v>15635.990000000002</v>
      </c>
      <c r="P121" s="58"/>
      <c r="Q121" s="58"/>
      <c r="R121" s="58"/>
      <c r="S121" s="58"/>
      <c r="T121" s="58"/>
      <c r="U121" s="58"/>
      <c r="V121" s="58"/>
    </row>
    <row r="122" spans="1:22" ht="15">
      <c r="A122" s="96">
        <v>1335</v>
      </c>
      <c r="B122" s="96" t="s">
        <v>220</v>
      </c>
      <c r="C122" s="46">
        <v>645.75</v>
      </c>
      <c r="D122" s="46">
        <v>0</v>
      </c>
      <c r="E122" s="46">
        <v>0</v>
      </c>
      <c r="F122" s="46">
        <v>0</v>
      </c>
      <c r="G122" s="46">
        <v>0</v>
      </c>
      <c r="H122" s="46">
        <v>1108.02</v>
      </c>
      <c r="I122" s="46">
        <v>0</v>
      </c>
      <c r="J122" s="46">
        <v>891.98</v>
      </c>
      <c r="K122" s="46">
        <v>400</v>
      </c>
      <c r="L122" s="46">
        <v>400</v>
      </c>
      <c r="M122" s="46">
        <v>400</v>
      </c>
      <c r="N122" s="46">
        <v>400</v>
      </c>
      <c r="O122" s="46">
        <f t="shared" si="4"/>
        <v>4245.75</v>
      </c>
      <c r="P122" s="58"/>
      <c r="Q122" s="58"/>
      <c r="R122" s="58"/>
      <c r="S122" s="58"/>
      <c r="T122" s="58"/>
      <c r="U122" s="58"/>
      <c r="V122" s="58"/>
    </row>
    <row r="123" spans="1:22" ht="15">
      <c r="A123" s="96">
        <v>1336</v>
      </c>
      <c r="B123" s="96" t="s">
        <v>218</v>
      </c>
      <c r="C123" s="46">
        <v>4509.86</v>
      </c>
      <c r="D123" s="46">
        <v>1055.25</v>
      </c>
      <c r="E123" s="46">
        <v>1967.98</v>
      </c>
      <c r="F123" s="46">
        <v>9081.71</v>
      </c>
      <c r="G123" s="46">
        <v>4735.38</v>
      </c>
      <c r="H123" s="46">
        <v>0</v>
      </c>
      <c r="I123" s="46">
        <v>2767.4</v>
      </c>
      <c r="J123" s="46">
        <v>0</v>
      </c>
      <c r="K123" s="46">
        <v>2943.4468349999997</v>
      </c>
      <c r="L123" s="46">
        <v>0</v>
      </c>
      <c r="M123" s="46">
        <v>4976.978098512527</v>
      </c>
      <c r="N123" s="46">
        <v>4976.978098512527</v>
      </c>
      <c r="O123" s="46">
        <f t="shared" si="4"/>
        <v>37014.983032025055</v>
      </c>
      <c r="P123" s="58"/>
      <c r="Q123" s="58"/>
      <c r="R123" s="58"/>
      <c r="S123" s="58"/>
      <c r="T123" s="58"/>
      <c r="U123" s="58"/>
      <c r="V123" s="58"/>
    </row>
    <row r="124" spans="1:22" ht="15">
      <c r="A124" s="96">
        <v>1337</v>
      </c>
      <c r="B124" s="96" t="s">
        <v>219</v>
      </c>
      <c r="C124" s="46">
        <v>0</v>
      </c>
      <c r="D124" s="46">
        <v>0</v>
      </c>
      <c r="E124" s="46">
        <v>15892.99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4"/>
        <v>15892.99</v>
      </c>
      <c r="P124" s="58"/>
      <c r="Q124" s="58"/>
      <c r="R124" s="58"/>
      <c r="S124" s="58"/>
      <c r="T124" s="58"/>
      <c r="U124" s="58"/>
      <c r="V124" s="58"/>
    </row>
    <row r="125" spans="1:22" ht="15">
      <c r="A125" s="96">
        <v>1411</v>
      </c>
      <c r="B125" s="96" t="s">
        <v>221</v>
      </c>
      <c r="C125" s="46">
        <v>7334.21</v>
      </c>
      <c r="D125" s="46">
        <v>7384.73</v>
      </c>
      <c r="E125" s="46">
        <v>9502.95</v>
      </c>
      <c r="F125" s="46">
        <v>9596.11</v>
      </c>
      <c r="G125" s="46">
        <v>9171.27</v>
      </c>
      <c r="H125" s="46">
        <v>10587.85</v>
      </c>
      <c r="I125" s="46">
        <v>8482.26</v>
      </c>
      <c r="J125" s="46">
        <v>10148.78</v>
      </c>
      <c r="K125" s="46">
        <v>8119.030500000002</v>
      </c>
      <c r="L125" s="46">
        <v>8119.030500000002</v>
      </c>
      <c r="M125" s="46">
        <v>10148.788125000001</v>
      </c>
      <c r="N125" s="46">
        <v>8119.030500000002</v>
      </c>
      <c r="O125" s="46">
        <f t="shared" si="4"/>
        <v>106714.03962500003</v>
      </c>
      <c r="P125" s="58"/>
      <c r="Q125" s="58"/>
      <c r="R125" s="58"/>
      <c r="S125" s="58"/>
      <c r="T125" s="58"/>
      <c r="U125" s="58"/>
      <c r="V125" s="58"/>
    </row>
    <row r="126" spans="1:22" ht="15">
      <c r="A126" s="96">
        <v>1421</v>
      </c>
      <c r="B126" s="96" t="s">
        <v>222</v>
      </c>
      <c r="C126" s="46">
        <v>0</v>
      </c>
      <c r="D126" s="46">
        <v>7096.39</v>
      </c>
      <c r="E126" s="46">
        <v>0</v>
      </c>
      <c r="F126" s="46">
        <v>8622.44</v>
      </c>
      <c r="G126" s="46">
        <v>0</v>
      </c>
      <c r="H126" s="46">
        <v>13328.4</v>
      </c>
      <c r="I126" s="46">
        <v>0</v>
      </c>
      <c r="J126" s="46">
        <v>9888.65</v>
      </c>
      <c r="K126" s="46">
        <v>0</v>
      </c>
      <c r="L126" s="46">
        <v>9536.719500000001</v>
      </c>
      <c r="M126" s="46">
        <v>0</v>
      </c>
      <c r="N126" s="46">
        <v>9536.719500000001</v>
      </c>
      <c r="O126" s="46">
        <f t="shared" si="4"/>
        <v>58009.319</v>
      </c>
      <c r="P126" s="58"/>
      <c r="Q126" s="58"/>
      <c r="R126" s="58"/>
      <c r="S126" s="58"/>
      <c r="T126" s="58"/>
      <c r="U126" s="58"/>
      <c r="V126" s="58"/>
    </row>
    <row r="127" spans="1:22" ht="15">
      <c r="A127" s="96">
        <v>1431</v>
      </c>
      <c r="B127" s="96" t="s">
        <v>223</v>
      </c>
      <c r="C127" s="46">
        <v>0</v>
      </c>
      <c r="D127" s="46">
        <v>7153.21</v>
      </c>
      <c r="E127" s="46">
        <v>0</v>
      </c>
      <c r="F127" s="46">
        <v>8881.13</v>
      </c>
      <c r="G127" s="46">
        <v>0</v>
      </c>
      <c r="H127" s="46">
        <v>13728.27</v>
      </c>
      <c r="I127" s="46">
        <v>0</v>
      </c>
      <c r="J127" s="46">
        <v>11070.5</v>
      </c>
      <c r="K127" s="46">
        <v>0</v>
      </c>
      <c r="L127" s="46">
        <v>9822.834</v>
      </c>
      <c r="M127" s="46">
        <v>0</v>
      </c>
      <c r="N127" s="46">
        <v>9822.834</v>
      </c>
      <c r="O127" s="46">
        <f t="shared" si="4"/>
        <v>60478.778000000006</v>
      </c>
      <c r="P127" s="58"/>
      <c r="Q127" s="58"/>
      <c r="R127" s="58"/>
      <c r="S127" s="58"/>
      <c r="T127" s="58"/>
      <c r="U127" s="58"/>
      <c r="V127" s="58"/>
    </row>
    <row r="128" spans="1:22" ht="15">
      <c r="A128" s="96">
        <v>1543</v>
      </c>
      <c r="B128" s="96" t="s">
        <v>224</v>
      </c>
      <c r="C128" s="46">
        <v>101.55</v>
      </c>
      <c r="D128" s="46">
        <v>101.55</v>
      </c>
      <c r="E128" s="46">
        <v>101.55</v>
      </c>
      <c r="F128" s="46">
        <v>101.55</v>
      </c>
      <c r="G128" s="46">
        <v>0</v>
      </c>
      <c r="H128" s="46">
        <v>0</v>
      </c>
      <c r="I128" s="46">
        <v>0</v>
      </c>
      <c r="J128" s="46">
        <v>200</v>
      </c>
      <c r="K128" s="46">
        <v>200</v>
      </c>
      <c r="L128" s="46">
        <v>200</v>
      </c>
      <c r="M128" s="46">
        <v>200</v>
      </c>
      <c r="N128" s="46">
        <v>200</v>
      </c>
      <c r="O128" s="46">
        <f t="shared" si="4"/>
        <v>1406.2</v>
      </c>
      <c r="P128" s="58"/>
      <c r="Q128" s="58"/>
      <c r="R128" s="58"/>
      <c r="S128" s="58"/>
      <c r="T128" s="58"/>
      <c r="U128" s="58"/>
      <c r="V128" s="58"/>
    </row>
    <row r="129" spans="1:22" ht="15">
      <c r="A129" s="96">
        <v>1545</v>
      </c>
      <c r="B129" s="96" t="s">
        <v>225</v>
      </c>
      <c r="C129" s="46">
        <v>5832</v>
      </c>
      <c r="D129" s="46">
        <v>5832</v>
      </c>
      <c r="E129" s="46">
        <v>5832</v>
      </c>
      <c r="F129" s="46">
        <v>5832</v>
      </c>
      <c r="G129" s="46">
        <v>5832</v>
      </c>
      <c r="H129" s="46">
        <v>5832</v>
      </c>
      <c r="I129" s="46">
        <v>6804</v>
      </c>
      <c r="J129" s="46">
        <v>6471.23</v>
      </c>
      <c r="K129" s="46">
        <v>12942.468000000003</v>
      </c>
      <c r="L129" s="46">
        <v>6471.234000000001</v>
      </c>
      <c r="M129" s="46">
        <v>6471.234000000001</v>
      </c>
      <c r="N129" s="46">
        <v>8236.116000000002</v>
      </c>
      <c r="O129" s="46">
        <f t="shared" si="4"/>
        <v>82388.282</v>
      </c>
      <c r="P129" s="58"/>
      <c r="Q129" s="58"/>
      <c r="R129" s="58"/>
      <c r="S129" s="58"/>
      <c r="T129" s="58"/>
      <c r="U129" s="58"/>
      <c r="V129" s="58"/>
    </row>
    <row r="130" spans="1:22" ht="15">
      <c r="A130" s="96">
        <v>1547</v>
      </c>
      <c r="B130" s="96" t="s">
        <v>226</v>
      </c>
      <c r="C130" s="46">
        <v>5872.67</v>
      </c>
      <c r="D130" s="46">
        <v>614.25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4"/>
        <v>6486.92</v>
      </c>
      <c r="P130" s="58"/>
      <c r="Q130" s="58"/>
      <c r="R130" s="58"/>
      <c r="S130" s="58"/>
      <c r="T130" s="58"/>
      <c r="U130" s="58"/>
      <c r="V130" s="58"/>
    </row>
    <row r="131" spans="1:22" ht="15">
      <c r="A131" s="96">
        <v>1548</v>
      </c>
      <c r="B131" s="96" t="s">
        <v>227</v>
      </c>
      <c r="C131" s="46">
        <v>0</v>
      </c>
      <c r="D131" s="46">
        <v>0</v>
      </c>
      <c r="E131" s="46">
        <v>0</v>
      </c>
      <c r="F131" s="46">
        <v>0</v>
      </c>
      <c r="G131" s="46">
        <v>6811.29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4"/>
        <v>6811.29</v>
      </c>
      <c r="P131" s="58"/>
      <c r="Q131" s="58"/>
      <c r="R131" s="58"/>
      <c r="S131" s="58"/>
      <c r="T131" s="58"/>
      <c r="U131" s="58"/>
      <c r="V131" s="58"/>
    </row>
    <row r="132" spans="1:22" ht="15">
      <c r="A132" s="96">
        <v>1592</v>
      </c>
      <c r="B132" s="96" t="s">
        <v>228</v>
      </c>
      <c r="C132" s="46">
        <v>4567.68</v>
      </c>
      <c r="D132" s="46">
        <v>5045.44</v>
      </c>
      <c r="E132" s="46">
        <v>6559.04</v>
      </c>
      <c r="F132" s="46">
        <v>5297.68</v>
      </c>
      <c r="G132" s="46">
        <v>6872.92</v>
      </c>
      <c r="H132" s="46">
        <v>5799.32</v>
      </c>
      <c r="I132" s="46">
        <v>5799.32</v>
      </c>
      <c r="J132" s="46">
        <v>9428.95</v>
      </c>
      <c r="K132" s="46">
        <v>5799.307500000001</v>
      </c>
      <c r="L132" s="46">
        <v>5799.307500000001</v>
      </c>
      <c r="M132" s="46">
        <v>7249.1343750000015</v>
      </c>
      <c r="N132" s="46">
        <v>5799.307500000001</v>
      </c>
      <c r="O132" s="46">
        <f t="shared" si="4"/>
        <v>74017.40687500002</v>
      </c>
      <c r="P132" s="58"/>
      <c r="Q132" s="58"/>
      <c r="R132" s="58"/>
      <c r="S132" s="58"/>
      <c r="T132" s="58"/>
      <c r="U132" s="58"/>
      <c r="V132" s="58"/>
    </row>
    <row r="133" spans="1:22" ht="15">
      <c r="A133" s="96">
        <v>1593</v>
      </c>
      <c r="B133" s="96" t="s">
        <v>229</v>
      </c>
      <c r="C133" s="46">
        <v>4567.68</v>
      </c>
      <c r="D133" s="46">
        <v>5045.44</v>
      </c>
      <c r="E133" s="46">
        <v>6559.04</v>
      </c>
      <c r="F133" s="46">
        <v>5297.68</v>
      </c>
      <c r="G133" s="46">
        <v>6872.92</v>
      </c>
      <c r="H133" s="46">
        <v>5799.32</v>
      </c>
      <c r="I133" s="46">
        <v>5799.32</v>
      </c>
      <c r="J133" s="46">
        <v>9428.95</v>
      </c>
      <c r="K133" s="46">
        <v>5799.307500000001</v>
      </c>
      <c r="L133" s="46">
        <v>5799.307500000001</v>
      </c>
      <c r="M133" s="46">
        <v>7249.1343750000015</v>
      </c>
      <c r="N133" s="46">
        <v>5799.307500000001</v>
      </c>
      <c r="O133" s="46">
        <f t="shared" si="4"/>
        <v>74017.40687500002</v>
      </c>
      <c r="P133" s="58"/>
      <c r="Q133" s="58"/>
      <c r="R133" s="58"/>
      <c r="S133" s="58"/>
      <c r="T133" s="58"/>
      <c r="U133" s="58"/>
      <c r="V133" s="58"/>
    </row>
    <row r="134" spans="1:22" ht="15">
      <c r="A134" s="96">
        <v>1612</v>
      </c>
      <c r="B134" s="96" t="s">
        <v>230</v>
      </c>
      <c r="C134" s="46">
        <v>1096.23</v>
      </c>
      <c r="D134" s="46">
        <v>1197.92</v>
      </c>
      <c r="E134" s="46">
        <v>1720</v>
      </c>
      <c r="F134" s="46">
        <v>1266.42</v>
      </c>
      <c r="G134" s="46">
        <v>1649.5</v>
      </c>
      <c r="H134" s="46">
        <v>1386.82</v>
      </c>
      <c r="I134" s="46">
        <v>1391.83</v>
      </c>
      <c r="J134" s="46">
        <v>2469.8</v>
      </c>
      <c r="K134" s="46">
        <v>1391.8338</v>
      </c>
      <c r="L134" s="46">
        <v>1391.8338</v>
      </c>
      <c r="M134" s="46">
        <v>1739.7922499999997</v>
      </c>
      <c r="N134" s="46">
        <v>1391.8338</v>
      </c>
      <c r="O134" s="46">
        <f t="shared" si="4"/>
        <v>18093.81365</v>
      </c>
      <c r="P134" s="58"/>
      <c r="Q134" s="58"/>
      <c r="R134" s="58"/>
      <c r="S134" s="58"/>
      <c r="T134" s="58"/>
      <c r="U134" s="58"/>
      <c r="V134" s="58"/>
    </row>
    <row r="135" spans="1:22" ht="15">
      <c r="A135" s="96">
        <v>2111</v>
      </c>
      <c r="B135" s="96" t="s">
        <v>231</v>
      </c>
      <c r="C135" s="46">
        <v>0</v>
      </c>
      <c r="D135" s="46">
        <v>442.26</v>
      </c>
      <c r="E135" s="46">
        <v>0</v>
      </c>
      <c r="F135" s="46">
        <v>888.33</v>
      </c>
      <c r="G135" s="46">
        <v>0</v>
      </c>
      <c r="H135" s="46">
        <v>7624.46</v>
      </c>
      <c r="I135" s="46">
        <v>0</v>
      </c>
      <c r="J135" s="46">
        <v>0</v>
      </c>
      <c r="K135" s="46">
        <v>1000</v>
      </c>
      <c r="L135" s="46">
        <v>0</v>
      </c>
      <c r="M135" s="46">
        <v>1800</v>
      </c>
      <c r="N135" s="46">
        <v>0</v>
      </c>
      <c r="O135" s="46">
        <f t="shared" si="4"/>
        <v>11755.05</v>
      </c>
      <c r="P135" s="58"/>
      <c r="Q135" s="58"/>
      <c r="R135" s="58"/>
      <c r="S135" s="58"/>
      <c r="T135" s="58"/>
      <c r="U135" s="58"/>
      <c r="V135" s="58"/>
    </row>
    <row r="136" spans="1:22" ht="15">
      <c r="A136" s="96">
        <v>2911</v>
      </c>
      <c r="B136" s="96" t="s">
        <v>243</v>
      </c>
      <c r="C136" s="78">
        <v>228.01</v>
      </c>
      <c r="D136" s="78">
        <v>449.84</v>
      </c>
      <c r="E136" s="78">
        <v>374.95</v>
      </c>
      <c r="F136" s="78">
        <v>269.69</v>
      </c>
      <c r="G136" s="78">
        <v>0</v>
      </c>
      <c r="H136" s="78">
        <v>0</v>
      </c>
      <c r="I136" s="78">
        <v>1974</v>
      </c>
      <c r="J136" s="78">
        <v>0</v>
      </c>
      <c r="K136" s="78">
        <v>0</v>
      </c>
      <c r="L136" s="78">
        <v>2400</v>
      </c>
      <c r="M136" s="78">
        <v>0</v>
      </c>
      <c r="N136" s="78">
        <v>0</v>
      </c>
      <c r="O136" s="78">
        <f t="shared" si="4"/>
        <v>5696.49</v>
      </c>
      <c r="P136" s="58"/>
      <c r="Q136" s="58"/>
      <c r="R136" s="58"/>
      <c r="S136" s="58"/>
      <c r="T136" s="58"/>
      <c r="U136" s="58"/>
      <c r="V136" s="58"/>
    </row>
    <row r="137" spans="1:22" ht="15">
      <c r="A137" s="96">
        <v>3142</v>
      </c>
      <c r="B137" s="96" t="s">
        <v>244</v>
      </c>
      <c r="C137" s="78">
        <v>899</v>
      </c>
      <c r="D137" s="78">
        <v>899</v>
      </c>
      <c r="E137" s="78">
        <v>899</v>
      </c>
      <c r="F137" s="78">
        <v>899</v>
      </c>
      <c r="G137" s="78">
        <v>899</v>
      </c>
      <c r="H137" s="78">
        <v>899</v>
      </c>
      <c r="I137" s="78">
        <v>899</v>
      </c>
      <c r="J137" s="78">
        <v>1000</v>
      </c>
      <c r="K137" s="78">
        <v>1000</v>
      </c>
      <c r="L137" s="78">
        <v>1000</v>
      </c>
      <c r="M137" s="78">
        <v>1000</v>
      </c>
      <c r="N137" s="78">
        <v>1000</v>
      </c>
      <c r="O137" s="78">
        <f t="shared" si="4"/>
        <v>11293</v>
      </c>
      <c r="P137" s="58"/>
      <c r="Q137" s="58"/>
      <c r="R137" s="58"/>
      <c r="S137" s="58"/>
      <c r="T137" s="58"/>
      <c r="U137" s="58"/>
      <c r="V137" s="58"/>
    </row>
    <row r="138" spans="1:22" ht="15">
      <c r="A138" s="96">
        <v>3272</v>
      </c>
      <c r="B138" s="96" t="s">
        <v>300</v>
      </c>
      <c r="C138" s="78">
        <v>0</v>
      </c>
      <c r="D138" s="78">
        <v>0</v>
      </c>
      <c r="E138" s="7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f t="shared" si="4"/>
        <v>0</v>
      </c>
      <c r="P138" s="58"/>
      <c r="Q138" s="58"/>
      <c r="R138" s="58"/>
      <c r="S138" s="58"/>
      <c r="T138" s="58"/>
      <c r="U138" s="58"/>
      <c r="V138" s="58"/>
    </row>
    <row r="139" spans="1:22" ht="15">
      <c r="A139" s="96">
        <v>3341</v>
      </c>
      <c r="B139" s="96" t="s">
        <v>252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600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f t="shared" si="4"/>
        <v>600</v>
      </c>
      <c r="P139" s="58"/>
      <c r="Q139" s="58"/>
      <c r="R139" s="58"/>
      <c r="S139" s="58"/>
      <c r="T139" s="58"/>
      <c r="U139" s="58"/>
      <c r="V139" s="58"/>
    </row>
    <row r="140" spans="1:22" ht="25.5">
      <c r="A140" s="96">
        <v>3511</v>
      </c>
      <c r="B140" s="63" t="s">
        <v>261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f t="shared" si="4"/>
        <v>0</v>
      </c>
      <c r="P140" s="58"/>
      <c r="Q140" s="58"/>
      <c r="R140" s="58"/>
      <c r="S140" s="58"/>
      <c r="T140" s="58"/>
      <c r="U140" s="58"/>
      <c r="V140" s="58"/>
    </row>
    <row r="141" spans="1:22" ht="15">
      <c r="A141" s="96">
        <v>3534</v>
      </c>
      <c r="B141" s="96" t="s">
        <v>265</v>
      </c>
      <c r="C141" s="78">
        <v>0</v>
      </c>
      <c r="D141" s="78">
        <v>0</v>
      </c>
      <c r="E141" s="78">
        <v>464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f t="shared" si="4"/>
        <v>464</v>
      </c>
      <c r="P141" s="58"/>
      <c r="Q141" s="58"/>
      <c r="R141" s="58"/>
      <c r="S141" s="58"/>
      <c r="T141" s="58"/>
      <c r="U141" s="58"/>
      <c r="V141" s="58"/>
    </row>
    <row r="142" spans="1:22" ht="15">
      <c r="A142" s="96">
        <v>3582</v>
      </c>
      <c r="B142" s="96" t="s">
        <v>266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300</v>
      </c>
      <c r="K142" s="78">
        <v>300</v>
      </c>
      <c r="L142" s="78">
        <v>300</v>
      </c>
      <c r="M142" s="78">
        <v>300</v>
      </c>
      <c r="N142" s="78">
        <v>300</v>
      </c>
      <c r="O142" s="78">
        <f t="shared" si="4"/>
        <v>1500</v>
      </c>
      <c r="P142" s="58"/>
      <c r="Q142" s="58"/>
      <c r="R142" s="58"/>
      <c r="S142" s="58"/>
      <c r="T142" s="58"/>
      <c r="U142" s="58"/>
      <c r="V142" s="58"/>
    </row>
    <row r="143" spans="1:22" ht="15">
      <c r="A143" s="96">
        <v>3791</v>
      </c>
      <c r="B143" s="96" t="s">
        <v>267</v>
      </c>
      <c r="C143" s="78">
        <v>0</v>
      </c>
      <c r="D143" s="78">
        <v>0</v>
      </c>
      <c r="E143" s="78">
        <v>1000</v>
      </c>
      <c r="F143" s="78">
        <v>0</v>
      </c>
      <c r="G143" s="78">
        <v>0</v>
      </c>
      <c r="H143" s="78">
        <v>126</v>
      </c>
      <c r="I143" s="78">
        <v>0</v>
      </c>
      <c r="J143" s="78">
        <v>0</v>
      </c>
      <c r="K143" s="78">
        <v>0</v>
      </c>
      <c r="L143" s="78">
        <v>0</v>
      </c>
      <c r="M143" s="78">
        <v>1000</v>
      </c>
      <c r="N143" s="78">
        <v>0</v>
      </c>
      <c r="O143" s="78">
        <f t="shared" si="4"/>
        <v>2126</v>
      </c>
      <c r="P143" s="58"/>
      <c r="Q143" s="58"/>
      <c r="R143" s="58"/>
      <c r="S143" s="58"/>
      <c r="T143" s="58"/>
      <c r="U143" s="58"/>
      <c r="V143" s="58"/>
    </row>
    <row r="144" spans="1:22" ht="15">
      <c r="A144" s="96">
        <v>3841</v>
      </c>
      <c r="B144" s="96" t="s">
        <v>301</v>
      </c>
      <c r="C144" s="78">
        <v>137343.89</v>
      </c>
      <c r="D144" s="78">
        <v>0</v>
      </c>
      <c r="E144" s="78">
        <f>18311.48+237375.96</f>
        <v>255687.44</v>
      </c>
      <c r="F144" s="78">
        <v>307265.74</v>
      </c>
      <c r="G144" s="78">
        <v>1493102.5</v>
      </c>
      <c r="H144" s="78">
        <v>1789592.68</v>
      </c>
      <c r="I144" s="78">
        <v>0</v>
      </c>
      <c r="J144" s="78">
        <v>0</v>
      </c>
      <c r="K144" s="99">
        <v>1800000</v>
      </c>
      <c r="L144" s="78">
        <v>0</v>
      </c>
      <c r="M144" s="78">
        <v>0</v>
      </c>
      <c r="N144" s="78">
        <v>0</v>
      </c>
      <c r="O144" s="78">
        <f t="shared" si="4"/>
        <v>5782992.25</v>
      </c>
      <c r="P144" s="58"/>
      <c r="Q144" s="58"/>
      <c r="R144" s="58"/>
      <c r="S144" s="58"/>
      <c r="T144" s="58"/>
      <c r="U144" s="58"/>
      <c r="V144" s="58"/>
    </row>
    <row r="145" spans="1:22" ht="15">
      <c r="A145" s="96">
        <v>3856</v>
      </c>
      <c r="B145" s="96" t="s">
        <v>270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500</v>
      </c>
      <c r="M145" s="78">
        <v>0</v>
      </c>
      <c r="N145" s="78">
        <v>0</v>
      </c>
      <c r="O145" s="78">
        <f t="shared" si="4"/>
        <v>500</v>
      </c>
      <c r="P145" s="58"/>
      <c r="Q145" s="58"/>
      <c r="R145" s="58"/>
      <c r="S145" s="58"/>
      <c r="T145" s="58"/>
      <c r="U145" s="58"/>
      <c r="V145" s="58"/>
    </row>
    <row r="146" spans="1:22" ht="15">
      <c r="A146" s="96">
        <v>3857</v>
      </c>
      <c r="B146" s="96" t="s">
        <v>271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338</v>
      </c>
      <c r="I146" s="78">
        <v>424.77</v>
      </c>
      <c r="J146" s="78">
        <v>0</v>
      </c>
      <c r="K146" s="78">
        <v>500</v>
      </c>
      <c r="L146" s="78">
        <v>0</v>
      </c>
      <c r="M146" s="78">
        <v>500</v>
      </c>
      <c r="N146" s="78">
        <v>0</v>
      </c>
      <c r="O146" s="78">
        <f t="shared" si="4"/>
        <v>1762.77</v>
      </c>
      <c r="P146" s="58"/>
      <c r="Q146" s="58"/>
      <c r="R146" s="58"/>
      <c r="S146" s="58"/>
      <c r="T146" s="58"/>
      <c r="U146" s="58"/>
      <c r="V146" s="58"/>
    </row>
    <row r="147" spans="1:22" ht="15">
      <c r="A147" s="96">
        <v>3858</v>
      </c>
      <c r="B147" s="96" t="s">
        <v>272</v>
      </c>
      <c r="C147" s="78">
        <v>160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100</v>
      </c>
      <c r="K147" s="78">
        <v>0</v>
      </c>
      <c r="L147" s="78">
        <v>100</v>
      </c>
      <c r="M147" s="78">
        <v>0</v>
      </c>
      <c r="N147" s="78">
        <v>100</v>
      </c>
      <c r="O147" s="78">
        <f t="shared" si="4"/>
        <v>460</v>
      </c>
      <c r="P147" s="58"/>
      <c r="Q147" s="58"/>
      <c r="R147" s="58"/>
      <c r="S147" s="58"/>
      <c r="T147" s="58"/>
      <c r="U147" s="58"/>
      <c r="V147" s="58"/>
    </row>
    <row r="148" spans="1:22" ht="38.25">
      <c r="A148" s="96" t="s">
        <v>303</v>
      </c>
      <c r="B148" s="96" t="s">
        <v>45</v>
      </c>
      <c r="C148" s="44">
        <f aca="true" t="shared" si="5" ref="C148:O148">SUM(C116:C147)</f>
        <v>229597.77</v>
      </c>
      <c r="D148" s="44">
        <f t="shared" si="5"/>
        <v>101927.52</v>
      </c>
      <c r="E148" s="44">
        <f t="shared" si="5"/>
        <v>391654.66000000003</v>
      </c>
      <c r="F148" s="44">
        <f t="shared" si="5"/>
        <v>427233.19999999995</v>
      </c>
      <c r="G148" s="44">
        <f t="shared" si="5"/>
        <v>1618420.41</v>
      </c>
      <c r="H148" s="44">
        <f t="shared" si="5"/>
        <v>1927672.46</v>
      </c>
      <c r="I148" s="44">
        <f t="shared" si="5"/>
        <v>103971.99000000002</v>
      </c>
      <c r="J148" s="44">
        <f t="shared" si="5"/>
        <v>167358.26000000004</v>
      </c>
      <c r="K148" s="44">
        <f t="shared" si="5"/>
        <v>1914609.60511</v>
      </c>
      <c r="L148" s="44">
        <f t="shared" si="5"/>
        <v>123054.47777499999</v>
      </c>
      <c r="M148" s="44">
        <f t="shared" si="5"/>
        <v>129109.99766726253</v>
      </c>
      <c r="N148" s="44">
        <f t="shared" si="5"/>
        <v>126896.33787351253</v>
      </c>
      <c r="O148" s="44">
        <f t="shared" si="5"/>
        <v>7261506.688425774</v>
      </c>
      <c r="P148" s="58"/>
      <c r="Q148" s="58"/>
      <c r="R148" s="58"/>
      <c r="S148" s="58"/>
      <c r="T148" s="58"/>
      <c r="U148" s="58"/>
      <c r="V148" s="58"/>
    </row>
    <row r="149" spans="1:22" ht="15">
      <c r="A149" s="95"/>
      <c r="C149" s="46"/>
      <c r="D149" s="46"/>
      <c r="E149" s="46"/>
      <c r="J149" s="46"/>
      <c r="K149" s="46"/>
      <c r="L149" s="46"/>
      <c r="M149" s="46"/>
      <c r="N149" s="46"/>
      <c r="O149" s="46"/>
      <c r="P149" s="58"/>
      <c r="Q149" s="58"/>
      <c r="R149" s="58"/>
      <c r="S149" s="58"/>
      <c r="T149" s="58"/>
      <c r="U149" s="58"/>
      <c r="V149" s="58"/>
    </row>
    <row r="150" spans="1:22" ht="15">
      <c r="A150" s="40">
        <v>400</v>
      </c>
      <c r="B150" s="40" t="s">
        <v>304</v>
      </c>
      <c r="C150" s="47"/>
      <c r="D150" s="47"/>
      <c r="E150" s="47"/>
      <c r="F150" s="95"/>
      <c r="G150" s="95"/>
      <c r="H150" s="95"/>
      <c r="I150" s="95"/>
      <c r="J150" s="46"/>
      <c r="K150" s="46"/>
      <c r="L150" s="46"/>
      <c r="M150" s="46"/>
      <c r="N150" s="46"/>
      <c r="O150" s="46"/>
      <c r="P150" s="58"/>
      <c r="Q150" s="58"/>
      <c r="R150" s="58"/>
      <c r="S150" s="58"/>
      <c r="T150" s="58"/>
      <c r="U150" s="58"/>
      <c r="V150" s="58"/>
    </row>
    <row r="151" spans="1:22" ht="15">
      <c r="A151" s="96">
        <v>1564</v>
      </c>
      <c r="B151" s="96" t="s">
        <v>307</v>
      </c>
      <c r="C151" s="46">
        <v>0</v>
      </c>
      <c r="D151" s="46">
        <v>0</v>
      </c>
      <c r="E151" s="46">
        <v>0</v>
      </c>
      <c r="F151" s="46">
        <v>8400</v>
      </c>
      <c r="G151" s="46">
        <v>0</v>
      </c>
      <c r="H151" s="46">
        <v>0</v>
      </c>
      <c r="I151" s="46">
        <v>0</v>
      </c>
      <c r="J151" s="46">
        <v>0</v>
      </c>
      <c r="K151" s="46">
        <v>8400</v>
      </c>
      <c r="L151" s="46">
        <v>0</v>
      </c>
      <c r="M151" s="46">
        <v>0</v>
      </c>
      <c r="N151" s="46">
        <v>0</v>
      </c>
      <c r="O151" s="46">
        <f aca="true" t="shared" si="6" ref="O151:O187">SUM(C151:N151)</f>
        <v>16800</v>
      </c>
      <c r="P151" s="58"/>
      <c r="Q151" s="58"/>
      <c r="R151" s="58"/>
      <c r="S151" s="58"/>
      <c r="T151" s="58"/>
      <c r="U151" s="58"/>
      <c r="V151" s="58"/>
    </row>
    <row r="152" spans="1:22" ht="15">
      <c r="A152" s="96">
        <v>2161</v>
      </c>
      <c r="B152" s="96" t="s">
        <v>232</v>
      </c>
      <c r="C152" s="46">
        <v>12856.46</v>
      </c>
      <c r="D152" s="46">
        <v>11807.21</v>
      </c>
      <c r="E152" s="46">
        <v>37908.91</v>
      </c>
      <c r="F152" s="46">
        <v>37859.65</v>
      </c>
      <c r="G152" s="46">
        <v>20323.93</v>
      </c>
      <c r="H152" s="46">
        <v>21918.76</v>
      </c>
      <c r="I152" s="46">
        <v>36520.73</v>
      </c>
      <c r="J152" s="46">
        <v>58961.67</v>
      </c>
      <c r="K152" s="46">
        <v>28005.17922027402</v>
      </c>
      <c r="L152" s="46">
        <v>28295.772683207488</v>
      </c>
      <c r="M152" s="46">
        <v>28376.388780497444</v>
      </c>
      <c r="N152" s="46">
        <v>27214.435156835134</v>
      </c>
      <c r="O152" s="46">
        <f t="shared" si="6"/>
        <v>350049.09584081406</v>
      </c>
      <c r="P152" s="58"/>
      <c r="Q152" s="58"/>
      <c r="R152" s="58"/>
      <c r="S152" s="58"/>
      <c r="T152" s="58"/>
      <c r="U152" s="58"/>
      <c r="V152" s="58"/>
    </row>
    <row r="153" spans="1:22" ht="15">
      <c r="A153" s="96">
        <v>2213</v>
      </c>
      <c r="B153" s="96" t="s">
        <v>233</v>
      </c>
      <c r="C153" s="46">
        <v>0</v>
      </c>
      <c r="D153" s="46">
        <v>0</v>
      </c>
      <c r="E153" s="46">
        <v>39397.42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6"/>
        <v>39397.42</v>
      </c>
      <c r="P153" s="58"/>
      <c r="Q153" s="58"/>
      <c r="R153" s="58"/>
      <c r="S153" s="58"/>
      <c r="T153" s="58"/>
      <c r="U153" s="58"/>
      <c r="V153" s="58"/>
    </row>
    <row r="154" spans="1:22" ht="15">
      <c r="A154" s="96">
        <v>2222</v>
      </c>
      <c r="B154" s="96" t="s">
        <v>308</v>
      </c>
      <c r="C154" s="46">
        <v>189607.69</v>
      </c>
      <c r="D154" s="46">
        <v>187200.6</v>
      </c>
      <c r="E154" s="46">
        <v>213719.4</v>
      </c>
      <c r="F154" s="46">
        <v>217758.95</v>
      </c>
      <c r="G154" s="46">
        <v>236859</v>
      </c>
      <c r="H154" s="46">
        <v>219825.5</v>
      </c>
      <c r="I154" s="46">
        <v>235432.19</v>
      </c>
      <c r="J154" s="46">
        <v>165000</v>
      </c>
      <c r="K154" s="46">
        <f>165000</f>
        <v>165000</v>
      </c>
      <c r="L154" s="46">
        <v>165000</v>
      </c>
      <c r="M154" s="46">
        <v>165000</v>
      </c>
      <c r="N154" s="46">
        <f>165000</f>
        <v>165000</v>
      </c>
      <c r="O154" s="46">
        <f t="shared" si="6"/>
        <v>2325403.33</v>
      </c>
      <c r="P154" s="58"/>
      <c r="Q154" s="58"/>
      <c r="R154" s="58"/>
      <c r="S154" s="58"/>
      <c r="T154" s="58"/>
      <c r="U154" s="58"/>
      <c r="V154" s="58"/>
    </row>
    <row r="155" spans="1:22" ht="15">
      <c r="A155" s="96">
        <v>2223</v>
      </c>
      <c r="B155" s="96" t="s">
        <v>309</v>
      </c>
      <c r="C155" s="46">
        <v>63219.5</v>
      </c>
      <c r="D155" s="46">
        <v>56104.5</v>
      </c>
      <c r="E155" s="46">
        <v>64309.8</v>
      </c>
      <c r="F155" s="46">
        <v>81241.85</v>
      </c>
      <c r="G155" s="46">
        <v>100208.19</v>
      </c>
      <c r="H155" s="46">
        <v>59863.37</v>
      </c>
      <c r="I155" s="46">
        <v>84640.5</v>
      </c>
      <c r="J155" s="46">
        <v>65000</v>
      </c>
      <c r="K155" s="46">
        <v>65000</v>
      </c>
      <c r="L155" s="46">
        <v>65000</v>
      </c>
      <c r="M155" s="46">
        <v>65000</v>
      </c>
      <c r="N155" s="46">
        <v>65000</v>
      </c>
      <c r="O155" s="46">
        <f t="shared" si="6"/>
        <v>834587.71</v>
      </c>
      <c r="P155" s="58"/>
      <c r="Q155" s="58"/>
      <c r="R155" s="58"/>
      <c r="S155" s="58"/>
      <c r="T155" s="58"/>
      <c r="U155" s="58"/>
      <c r="V155" s="58"/>
    </row>
    <row r="156" spans="1:22" ht="15">
      <c r="A156" s="96">
        <v>2224</v>
      </c>
      <c r="B156" s="96" t="s">
        <v>310</v>
      </c>
      <c r="C156" s="46">
        <v>169175</v>
      </c>
      <c r="D156" s="46">
        <v>224180</v>
      </c>
      <c r="E156" s="46">
        <v>308410</v>
      </c>
      <c r="F156" s="46">
        <v>143175</v>
      </c>
      <c r="G156" s="46">
        <v>268719</v>
      </c>
      <c r="H156" s="46">
        <v>174548</v>
      </c>
      <c r="I156" s="46">
        <v>99330</v>
      </c>
      <c r="J156" s="46">
        <v>187249</v>
      </c>
      <c r="K156" s="46">
        <v>160000</v>
      </c>
      <c r="L156" s="46">
        <v>160000</v>
      </c>
      <c r="M156" s="46">
        <v>160000</v>
      </c>
      <c r="N156" s="46">
        <v>160000</v>
      </c>
      <c r="O156" s="46">
        <f t="shared" si="6"/>
        <v>2214786</v>
      </c>
      <c r="P156" s="58"/>
      <c r="Q156" s="58"/>
      <c r="R156" s="58"/>
      <c r="S156" s="58"/>
      <c r="T156" s="58"/>
      <c r="U156" s="58"/>
      <c r="V156" s="58"/>
    </row>
    <row r="157" spans="1:22" ht="15">
      <c r="A157" s="96">
        <v>2225</v>
      </c>
      <c r="B157" s="96" t="s">
        <v>311</v>
      </c>
      <c r="C157" s="46">
        <v>251441.25</v>
      </c>
      <c r="D157" s="46">
        <v>207204.88</v>
      </c>
      <c r="E157" s="46">
        <v>320137.18</v>
      </c>
      <c r="F157" s="46">
        <v>229407.1</v>
      </c>
      <c r="G157" s="46">
        <v>371696.26</v>
      </c>
      <c r="H157" s="46">
        <v>312610.01</v>
      </c>
      <c r="I157" s="46">
        <v>361565.15</v>
      </c>
      <c r="J157" s="46">
        <v>260000</v>
      </c>
      <c r="K157" s="46">
        <v>260000</v>
      </c>
      <c r="L157" s="46">
        <v>260000</v>
      </c>
      <c r="M157" s="46">
        <v>260000</v>
      </c>
      <c r="N157" s="46">
        <v>260000</v>
      </c>
      <c r="O157" s="46">
        <f t="shared" si="6"/>
        <v>3354061.83</v>
      </c>
      <c r="P157" s="58"/>
      <c r="Q157" s="58"/>
      <c r="R157" s="58"/>
      <c r="S157" s="58"/>
      <c r="T157" s="58"/>
      <c r="U157" s="58"/>
      <c r="V157" s="58"/>
    </row>
    <row r="158" spans="1:22" ht="15">
      <c r="A158" s="96">
        <v>2226</v>
      </c>
      <c r="B158" s="96" t="s">
        <v>312</v>
      </c>
      <c r="C158" s="46">
        <v>1662</v>
      </c>
      <c r="D158" s="46">
        <v>1669</v>
      </c>
      <c r="E158" s="46">
        <v>2557</v>
      </c>
      <c r="F158" s="46">
        <v>2045</v>
      </c>
      <c r="G158" s="46">
        <v>3093</v>
      </c>
      <c r="H158" s="46">
        <v>2600</v>
      </c>
      <c r="I158" s="46">
        <v>2727</v>
      </c>
      <c r="J158" s="46">
        <v>3500</v>
      </c>
      <c r="K158" s="46">
        <v>3500</v>
      </c>
      <c r="L158" s="46">
        <v>3500</v>
      </c>
      <c r="M158" s="46">
        <v>3500</v>
      </c>
      <c r="N158" s="46">
        <v>3500</v>
      </c>
      <c r="O158" s="46">
        <f t="shared" si="6"/>
        <v>33853</v>
      </c>
      <c r="P158" s="58"/>
      <c r="Q158" s="58"/>
      <c r="R158" s="58"/>
      <c r="S158" s="58"/>
      <c r="T158" s="58"/>
      <c r="U158" s="58"/>
      <c r="V158" s="58"/>
    </row>
    <row r="159" spans="1:22" ht="15">
      <c r="A159" s="96">
        <v>2386</v>
      </c>
      <c r="B159" s="96" t="s">
        <v>313</v>
      </c>
      <c r="C159" s="46">
        <v>88879.2</v>
      </c>
      <c r="D159" s="46">
        <v>253147.9</v>
      </c>
      <c r="E159" s="46">
        <v>120041.28</v>
      </c>
      <c r="F159" s="46">
        <v>136804.6</v>
      </c>
      <c r="G159" s="46">
        <v>95352</v>
      </c>
      <c r="H159" s="46">
        <v>47536.8</v>
      </c>
      <c r="I159" s="46">
        <v>154915.01</v>
      </c>
      <c r="J159" s="46">
        <v>215618.37</v>
      </c>
      <c r="K159" s="46">
        <v>187733.8155</v>
      </c>
      <c r="L159" s="46">
        <v>97020</v>
      </c>
      <c r="M159" s="46">
        <v>120303.56100000002</v>
      </c>
      <c r="N159" s="46">
        <v>117521.65950000001</v>
      </c>
      <c r="O159" s="46">
        <f t="shared" si="6"/>
        <v>1634874.1960000002</v>
      </c>
      <c r="P159" s="58"/>
      <c r="Q159" s="58"/>
      <c r="R159" s="58"/>
      <c r="S159" s="58"/>
      <c r="T159" s="58"/>
      <c r="U159" s="58"/>
      <c r="V159" s="58"/>
    </row>
    <row r="160" spans="1:22" ht="15">
      <c r="A160" s="96">
        <v>2387</v>
      </c>
      <c r="B160" s="96" t="s">
        <v>314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3675</v>
      </c>
      <c r="O160" s="46">
        <f t="shared" si="6"/>
        <v>3675</v>
      </c>
      <c r="P160" s="58"/>
      <c r="Q160" s="58"/>
      <c r="R160" s="58"/>
      <c r="S160" s="58"/>
      <c r="T160" s="58"/>
      <c r="U160" s="58"/>
      <c r="V160" s="58"/>
    </row>
    <row r="161" spans="1:22" ht="15">
      <c r="A161" s="96">
        <v>2388</v>
      </c>
      <c r="B161" s="96" t="s">
        <v>315</v>
      </c>
      <c r="C161" s="46">
        <v>0</v>
      </c>
      <c r="D161" s="46">
        <v>0</v>
      </c>
      <c r="E161" s="46">
        <v>0</v>
      </c>
      <c r="F161" s="46">
        <v>5869.6</v>
      </c>
      <c r="G161" s="46">
        <v>0</v>
      </c>
      <c r="H161" s="46">
        <v>3584.4</v>
      </c>
      <c r="I161" s="46">
        <v>0</v>
      </c>
      <c r="J161" s="46">
        <v>14725</v>
      </c>
      <c r="K161" s="46">
        <v>3150</v>
      </c>
      <c r="L161" s="46">
        <v>6300</v>
      </c>
      <c r="M161" s="46">
        <v>2500</v>
      </c>
      <c r="N161" s="46">
        <v>3150</v>
      </c>
      <c r="O161" s="46">
        <f t="shared" si="6"/>
        <v>39279</v>
      </c>
      <c r="P161" s="58"/>
      <c r="Q161" s="58"/>
      <c r="R161" s="58"/>
      <c r="S161" s="58"/>
      <c r="T161" s="58"/>
      <c r="U161" s="58"/>
      <c r="V161" s="58"/>
    </row>
    <row r="162" spans="1:22" ht="15">
      <c r="A162" s="96">
        <v>2612</v>
      </c>
      <c r="B162" s="96" t="s">
        <v>316</v>
      </c>
      <c r="C162" s="46">
        <v>49578.93</v>
      </c>
      <c r="D162" s="46">
        <v>44886.34</v>
      </c>
      <c r="E162" s="46">
        <v>53084.95</v>
      </c>
      <c r="F162" s="46">
        <v>54605.88</v>
      </c>
      <c r="G162" s="46">
        <v>53195.95</v>
      </c>
      <c r="H162" s="46">
        <v>52390.68</v>
      </c>
      <c r="I162" s="46">
        <v>44026.34</v>
      </c>
      <c r="J162" s="46">
        <v>55987.46</v>
      </c>
      <c r="K162" s="46">
        <v>40676.5</v>
      </c>
      <c r="L162" s="46">
        <v>38375.92</v>
      </c>
      <c r="M162" s="46">
        <v>39743.89</v>
      </c>
      <c r="N162" s="46">
        <v>25430.17</v>
      </c>
      <c r="O162" s="46">
        <f t="shared" si="6"/>
        <v>551983.01</v>
      </c>
      <c r="P162" s="58"/>
      <c r="Q162" s="58"/>
      <c r="R162" s="58"/>
      <c r="S162" s="58"/>
      <c r="T162" s="58"/>
      <c r="U162" s="58"/>
      <c r="V162" s="58"/>
    </row>
    <row r="163" spans="1:22" ht="15">
      <c r="A163" s="96">
        <v>2712</v>
      </c>
      <c r="B163" s="96" t="s">
        <v>317</v>
      </c>
      <c r="C163" s="46">
        <v>25496.8</v>
      </c>
      <c r="D163" s="46">
        <v>0</v>
      </c>
      <c r="E163" s="46">
        <v>104400</v>
      </c>
      <c r="F163" s="46">
        <v>34347.6</v>
      </c>
      <c r="G163" s="46">
        <v>0</v>
      </c>
      <c r="H163" s="46">
        <v>0</v>
      </c>
      <c r="I163" s="46">
        <v>0</v>
      </c>
      <c r="J163" s="46">
        <v>0</v>
      </c>
      <c r="K163" s="46">
        <v>4500</v>
      </c>
      <c r="L163" s="46">
        <v>0</v>
      </c>
      <c r="M163" s="46">
        <v>0</v>
      </c>
      <c r="N163" s="46">
        <v>0</v>
      </c>
      <c r="O163" s="46">
        <f t="shared" si="6"/>
        <v>168744.4</v>
      </c>
      <c r="P163" s="58"/>
      <c r="Q163" s="58"/>
      <c r="R163" s="58"/>
      <c r="S163" s="58"/>
      <c r="T163" s="58"/>
      <c r="U163" s="58"/>
      <c r="V163" s="58"/>
    </row>
    <row r="164" spans="1:22" ht="15">
      <c r="A164" s="96">
        <v>3111</v>
      </c>
      <c r="B164" s="96" t="s">
        <v>318</v>
      </c>
      <c r="C164" s="46">
        <v>93058</v>
      </c>
      <c r="D164" s="46">
        <v>85081</v>
      </c>
      <c r="E164" s="46">
        <v>92080</v>
      </c>
      <c r="F164" s="46">
        <v>76652</v>
      </c>
      <c r="G164" s="46">
        <v>92271</v>
      </c>
      <c r="H164" s="46">
        <v>96937</v>
      </c>
      <c r="I164" s="46">
        <v>106628</v>
      </c>
      <c r="J164" s="46">
        <v>110000</v>
      </c>
      <c r="K164" s="46">
        <v>110000</v>
      </c>
      <c r="L164" s="46">
        <v>110000</v>
      </c>
      <c r="M164" s="46">
        <v>110000</v>
      </c>
      <c r="N164" s="46">
        <v>110000</v>
      </c>
      <c r="O164" s="46">
        <f t="shared" si="6"/>
        <v>1192707</v>
      </c>
      <c r="P164" s="58"/>
      <c r="Q164" s="58"/>
      <c r="R164" s="58"/>
      <c r="S164" s="58"/>
      <c r="T164" s="58"/>
      <c r="U164" s="58"/>
      <c r="V164" s="58"/>
    </row>
    <row r="165" spans="1:22" ht="15">
      <c r="A165" s="96">
        <v>3162</v>
      </c>
      <c r="B165" s="96" t="s">
        <v>319</v>
      </c>
      <c r="C165" s="46">
        <v>0</v>
      </c>
      <c r="D165" s="46">
        <v>0</v>
      </c>
      <c r="E165" s="46">
        <v>0</v>
      </c>
      <c r="F165" s="46">
        <v>0</v>
      </c>
      <c r="G165" s="46">
        <v>10084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6"/>
        <v>10084</v>
      </c>
      <c r="P165" s="58"/>
      <c r="Q165" s="58"/>
      <c r="R165" s="58"/>
      <c r="S165" s="58"/>
      <c r="T165" s="58"/>
      <c r="U165" s="58"/>
      <c r="V165" s="58"/>
    </row>
    <row r="166" spans="1:22" ht="25.5">
      <c r="A166" s="96">
        <v>3261</v>
      </c>
      <c r="B166" s="96" t="s">
        <v>352</v>
      </c>
      <c r="C166" s="46">
        <v>203000</v>
      </c>
      <c r="D166" s="46">
        <v>203000</v>
      </c>
      <c r="E166" s="46">
        <v>0</v>
      </c>
      <c r="F166" s="46">
        <v>0</v>
      </c>
      <c r="G166" s="46">
        <v>0</v>
      </c>
      <c r="H166" s="46">
        <v>12528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 t="shared" si="6"/>
        <v>418528</v>
      </c>
      <c r="P166" s="58"/>
      <c r="Q166" s="58"/>
      <c r="R166" s="58"/>
      <c r="S166" s="58"/>
      <c r="T166" s="58"/>
      <c r="U166" s="58"/>
      <c r="V166" s="58"/>
    </row>
    <row r="167" spans="1:22" ht="15">
      <c r="A167" s="96">
        <v>3273</v>
      </c>
      <c r="B167" s="96" t="s">
        <v>321</v>
      </c>
      <c r="C167" s="46">
        <v>0</v>
      </c>
      <c r="D167" s="46">
        <v>0</v>
      </c>
      <c r="E167" s="46">
        <v>0</v>
      </c>
      <c r="F167" s="46">
        <v>0</v>
      </c>
      <c r="G167" s="46">
        <v>124606.88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f t="shared" si="6"/>
        <v>124606.88</v>
      </c>
      <c r="P167" s="58"/>
      <c r="Q167" s="58"/>
      <c r="R167" s="58"/>
      <c r="S167" s="58"/>
      <c r="T167" s="58"/>
      <c r="U167" s="58"/>
      <c r="V167" s="58"/>
    </row>
    <row r="168" spans="1:22" ht="15">
      <c r="A168" s="96">
        <v>3341</v>
      </c>
      <c r="B168" s="96" t="s">
        <v>252</v>
      </c>
      <c r="C168" s="78">
        <v>2030</v>
      </c>
      <c r="D168" s="78">
        <v>2030</v>
      </c>
      <c r="E168" s="78">
        <v>2030</v>
      </c>
      <c r="F168" s="78">
        <v>2030</v>
      </c>
      <c r="G168" s="78">
        <v>2030</v>
      </c>
      <c r="H168" s="78">
        <v>2030</v>
      </c>
      <c r="I168" s="78">
        <v>2030</v>
      </c>
      <c r="J168" s="78">
        <v>2200</v>
      </c>
      <c r="K168" s="78">
        <v>2200</v>
      </c>
      <c r="L168" s="78">
        <v>2200</v>
      </c>
      <c r="M168" s="78">
        <v>2200</v>
      </c>
      <c r="N168" s="78">
        <v>2200</v>
      </c>
      <c r="O168" s="78">
        <f t="shared" si="6"/>
        <v>25210</v>
      </c>
      <c r="P168" s="58"/>
      <c r="Q168" s="58"/>
      <c r="R168" s="58"/>
      <c r="S168" s="58"/>
      <c r="T168" s="58"/>
      <c r="U168" s="58"/>
      <c r="V168" s="58"/>
    </row>
    <row r="169" spans="1:22" ht="15">
      <c r="A169" s="96">
        <v>3441</v>
      </c>
      <c r="B169" s="96" t="s">
        <v>323</v>
      </c>
      <c r="C169" s="46">
        <v>0</v>
      </c>
      <c r="D169" s="46">
        <v>2461.52</v>
      </c>
      <c r="E169" s="46">
        <v>0</v>
      </c>
      <c r="F169" s="46">
        <v>19521.97</v>
      </c>
      <c r="G169" s="46">
        <v>36263.27</v>
      </c>
      <c r="H169" s="46">
        <v>14963.68</v>
      </c>
      <c r="I169" s="46">
        <v>0</v>
      </c>
      <c r="J169" s="46">
        <v>176547.82</v>
      </c>
      <c r="K169" s="46">
        <v>9308.870543691806</v>
      </c>
      <c r="L169" s="46">
        <v>0</v>
      </c>
      <c r="M169" s="46">
        <v>37213.4385395459</v>
      </c>
      <c r="N169" s="46">
        <v>0</v>
      </c>
      <c r="O169" s="46">
        <f t="shared" si="6"/>
        <v>296280.56908323773</v>
      </c>
      <c r="P169" s="58"/>
      <c r="Q169" s="58"/>
      <c r="R169" s="58"/>
      <c r="S169" s="58"/>
      <c r="T169" s="58"/>
      <c r="U169" s="58"/>
      <c r="V169" s="58"/>
    </row>
    <row r="170" spans="1:22" ht="25.5">
      <c r="A170" s="96">
        <v>3511</v>
      </c>
      <c r="B170" s="64" t="s">
        <v>261</v>
      </c>
      <c r="C170" s="46">
        <v>96740.18</v>
      </c>
      <c r="D170" s="46">
        <v>44572.61</v>
      </c>
      <c r="E170" s="46">
        <v>177301.33</v>
      </c>
      <c r="F170" s="46">
        <v>74567.75</v>
      </c>
      <c r="G170" s="46">
        <v>134047.6</v>
      </c>
      <c r="H170" s="46">
        <v>53147.24</v>
      </c>
      <c r="I170" s="46">
        <v>182595.09</v>
      </c>
      <c r="J170" s="98">
        <f>55000+(168074.72/2)</f>
        <v>139037.36</v>
      </c>
      <c r="K170" s="98">
        <f>55000+(168074.72/2)</f>
        <v>139037.36</v>
      </c>
      <c r="L170" s="98">
        <v>55000</v>
      </c>
      <c r="M170" s="98">
        <v>55000</v>
      </c>
      <c r="N170" s="98">
        <v>55000</v>
      </c>
      <c r="O170" s="46">
        <f t="shared" si="6"/>
        <v>1206046.52</v>
      </c>
      <c r="P170" s="58">
        <f>SUM(K170:N170)</f>
        <v>304037.36</v>
      </c>
      <c r="Q170" s="58"/>
      <c r="R170" s="58"/>
      <c r="S170" s="58"/>
      <c r="T170" s="58"/>
      <c r="U170" s="58"/>
      <c r="V170" s="58"/>
    </row>
    <row r="171" spans="1:22" ht="15">
      <c r="A171" s="96">
        <v>3514</v>
      </c>
      <c r="B171" s="96" t="s">
        <v>324</v>
      </c>
      <c r="C171" s="46">
        <v>59988.68</v>
      </c>
      <c r="D171" s="46">
        <v>10684.01</v>
      </c>
      <c r="E171" s="46">
        <v>519</v>
      </c>
      <c r="F171" s="46">
        <v>0</v>
      </c>
      <c r="G171" s="46">
        <v>4875.62</v>
      </c>
      <c r="H171" s="46">
        <v>28916.94</v>
      </c>
      <c r="I171" s="46">
        <v>49604.58</v>
      </c>
      <c r="J171" s="98">
        <f>35000+17250</f>
        <v>52250</v>
      </c>
      <c r="K171" s="98">
        <v>35000</v>
      </c>
      <c r="L171" s="98">
        <v>35000</v>
      </c>
      <c r="M171" s="98">
        <v>35000</v>
      </c>
      <c r="N171" s="51">
        <v>35000</v>
      </c>
      <c r="O171" s="46">
        <f t="shared" si="6"/>
        <v>346838.83</v>
      </c>
      <c r="P171" s="58">
        <f>SUM(K171:N171)-14244.64</f>
        <v>125755.36</v>
      </c>
      <c r="Q171" s="58">
        <v>14244.64</v>
      </c>
      <c r="R171" s="58"/>
      <c r="S171" s="58"/>
      <c r="T171" s="58"/>
      <c r="U171" s="58"/>
      <c r="V171" s="58"/>
    </row>
    <row r="172" spans="1:22" ht="25.5">
      <c r="A172" s="96">
        <v>3551</v>
      </c>
      <c r="B172" s="96" t="s">
        <v>325</v>
      </c>
      <c r="C172" s="46">
        <v>11670.92</v>
      </c>
      <c r="D172" s="46">
        <v>224287.5</v>
      </c>
      <c r="E172" s="46">
        <v>51479.2</v>
      </c>
      <c r="F172" s="46">
        <v>235266.18</v>
      </c>
      <c r="G172" s="46">
        <v>14295.98</v>
      </c>
      <c r="H172" s="46">
        <v>27061.67</v>
      </c>
      <c r="I172" s="46">
        <v>52071.92</v>
      </c>
      <c r="J172" s="46">
        <v>25000</v>
      </c>
      <c r="K172" s="46">
        <v>25000</v>
      </c>
      <c r="L172" s="46">
        <v>25000</v>
      </c>
      <c r="M172" s="46">
        <v>25000</v>
      </c>
      <c r="N172" s="46">
        <v>25000</v>
      </c>
      <c r="O172" s="46">
        <f t="shared" si="6"/>
        <v>741133.3700000001</v>
      </c>
      <c r="P172" s="58"/>
      <c r="Q172" s="58">
        <f>N171-Q171</f>
        <v>20755.36</v>
      </c>
      <c r="R172" s="58"/>
      <c r="S172" s="58"/>
      <c r="T172" s="58"/>
      <c r="U172" s="58"/>
      <c r="V172" s="58"/>
    </row>
    <row r="173" spans="1:22" ht="15">
      <c r="A173" s="96">
        <v>3571</v>
      </c>
      <c r="B173" s="96" t="s">
        <v>287</v>
      </c>
      <c r="C173" s="46">
        <v>20824</v>
      </c>
      <c r="D173" s="46">
        <v>18130.8</v>
      </c>
      <c r="E173" s="46">
        <v>6264</v>
      </c>
      <c r="F173" s="46">
        <v>14394.92</v>
      </c>
      <c r="G173" s="46">
        <v>680.02</v>
      </c>
      <c r="H173" s="46">
        <v>13630</v>
      </c>
      <c r="I173" s="46">
        <v>450</v>
      </c>
      <c r="J173" s="46">
        <v>20000</v>
      </c>
      <c r="K173" s="46">
        <v>20000</v>
      </c>
      <c r="L173" s="46">
        <v>20000</v>
      </c>
      <c r="M173" s="46">
        <v>20000</v>
      </c>
      <c r="N173" s="46">
        <v>20000</v>
      </c>
      <c r="O173" s="46">
        <f t="shared" si="6"/>
        <v>174373.74</v>
      </c>
      <c r="P173" s="58"/>
      <c r="Q173" s="93"/>
      <c r="R173" s="39"/>
      <c r="S173" s="39"/>
      <c r="T173" s="39"/>
      <c r="U173" s="39"/>
      <c r="V173" s="39"/>
    </row>
    <row r="174" spans="1:29" ht="15">
      <c r="A174" s="96">
        <v>3622</v>
      </c>
      <c r="B174" s="96" t="s">
        <v>326</v>
      </c>
      <c r="C174" s="46">
        <v>30512.74</v>
      </c>
      <c r="D174" s="46">
        <v>23006.59</v>
      </c>
      <c r="E174" s="46">
        <v>27324.05</v>
      </c>
      <c r="F174" s="46">
        <v>78545.05</v>
      </c>
      <c r="G174" s="46">
        <v>20265.66</v>
      </c>
      <c r="H174" s="46">
        <v>0</v>
      </c>
      <c r="I174" s="46">
        <v>731.96</v>
      </c>
      <c r="J174" s="46">
        <v>91409.92</v>
      </c>
      <c r="K174" s="46">
        <v>89285.41217391305</v>
      </c>
      <c r="L174" s="46">
        <v>38667.39130434783</v>
      </c>
      <c r="M174" s="46">
        <v>16571.739130434788</v>
      </c>
      <c r="N174" s="46">
        <v>16571.739130434788</v>
      </c>
      <c r="O174" s="46">
        <f t="shared" si="6"/>
        <v>432892.2517391305</v>
      </c>
      <c r="P174" s="58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</row>
    <row r="175" spans="1:30" ht="15">
      <c r="A175" s="96">
        <v>3623</v>
      </c>
      <c r="B175" s="96" t="s">
        <v>327</v>
      </c>
      <c r="C175" s="46">
        <v>0</v>
      </c>
      <c r="D175" s="46">
        <v>333921.06</v>
      </c>
      <c r="E175" s="46">
        <v>117861.36</v>
      </c>
      <c r="F175" s="46">
        <v>236376.26</v>
      </c>
      <c r="G175" s="46">
        <v>223912.07</v>
      </c>
      <c r="H175" s="46">
        <v>117861.36</v>
      </c>
      <c r="I175" s="46">
        <v>170163.27</v>
      </c>
      <c r="J175" s="46">
        <v>147296.29</v>
      </c>
      <c r="K175" s="46">
        <f>178970.573913044-50000+15481.58</f>
        <v>144452.153913044</v>
      </c>
      <c r="L175" s="51">
        <v>178970.5739130435</v>
      </c>
      <c r="M175" s="97">
        <f>178970.573913044-50000</f>
        <v>128970.573913044</v>
      </c>
      <c r="N175" s="97">
        <f>178970.573913044-50000</f>
        <v>128970.573913044</v>
      </c>
      <c r="O175" s="46">
        <f t="shared" si="6"/>
        <v>1928755.5456521756</v>
      </c>
      <c r="P175" s="58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</row>
    <row r="176" spans="1:22" s="76" customFormat="1" ht="25.5">
      <c r="A176" s="84">
        <v>3624</v>
      </c>
      <c r="B176" s="84" t="s">
        <v>383</v>
      </c>
      <c r="C176" s="48">
        <v>0</v>
      </c>
      <c r="D176" s="48">
        <v>0</v>
      </c>
      <c r="E176" s="48">
        <v>0</v>
      </c>
      <c r="F176" s="4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f t="shared" si="6"/>
        <v>0</v>
      </c>
      <c r="P176" s="75"/>
      <c r="Q176" s="75"/>
      <c r="R176" s="75"/>
      <c r="S176" s="75"/>
      <c r="T176" s="75"/>
      <c r="U176" s="75"/>
      <c r="V176" s="75"/>
    </row>
    <row r="177" spans="1:29" ht="15">
      <c r="A177" s="96">
        <v>3625</v>
      </c>
      <c r="B177" s="96" t="s">
        <v>361</v>
      </c>
      <c r="C177" s="46">
        <v>4872</v>
      </c>
      <c r="D177" s="46">
        <v>0</v>
      </c>
      <c r="E177" s="46">
        <v>33889.4</v>
      </c>
      <c r="F177" s="46">
        <v>0</v>
      </c>
      <c r="G177" s="46">
        <v>44950</v>
      </c>
      <c r="H177" s="46">
        <v>0</v>
      </c>
      <c r="I177" s="46">
        <v>59754.5</v>
      </c>
      <c r="J177" s="46">
        <v>2205</v>
      </c>
      <c r="K177" s="46">
        <v>3675</v>
      </c>
      <c r="L177" s="46">
        <v>2205</v>
      </c>
      <c r="M177" s="46">
        <v>2186.2</v>
      </c>
      <c r="N177" s="46">
        <v>1205</v>
      </c>
      <c r="O177" s="46">
        <f t="shared" si="6"/>
        <v>154942.1</v>
      </c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46"/>
    </row>
    <row r="178" spans="1:30" ht="15">
      <c r="A178" s="96">
        <v>3814</v>
      </c>
      <c r="B178" s="96" t="s">
        <v>330</v>
      </c>
      <c r="C178" s="46">
        <v>0</v>
      </c>
      <c r="D178" s="46">
        <v>0</v>
      </c>
      <c r="E178" s="46">
        <v>91518.72</v>
      </c>
      <c r="F178" s="46">
        <v>27015.39</v>
      </c>
      <c r="G178" s="46">
        <v>38059.2</v>
      </c>
      <c r="H178" s="46">
        <v>4171.8</v>
      </c>
      <c r="I178" s="46">
        <v>0</v>
      </c>
      <c r="J178" s="46">
        <v>94219.84</v>
      </c>
      <c r="K178" s="46">
        <v>49889.18</v>
      </c>
      <c r="L178" s="46">
        <v>69457.5</v>
      </c>
      <c r="M178" s="46">
        <v>69457.5</v>
      </c>
      <c r="N178" s="97">
        <v>61912.5</v>
      </c>
      <c r="O178" s="46">
        <f t="shared" si="6"/>
        <v>505701.63</v>
      </c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46"/>
      <c r="AD178" s="46"/>
    </row>
    <row r="179" spans="1:22" ht="15">
      <c r="A179" s="96">
        <v>3815</v>
      </c>
      <c r="B179" s="96" t="s">
        <v>331</v>
      </c>
      <c r="C179" s="46">
        <v>40</v>
      </c>
      <c r="D179" s="46">
        <v>16</v>
      </c>
      <c r="E179" s="46">
        <v>2246</v>
      </c>
      <c r="F179" s="46">
        <v>1463.2</v>
      </c>
      <c r="G179" s="46">
        <v>24</v>
      </c>
      <c r="H179" s="46">
        <v>754</v>
      </c>
      <c r="I179" s="46">
        <v>0</v>
      </c>
      <c r="J179" s="46">
        <v>7410</v>
      </c>
      <c r="K179" s="46">
        <v>4410</v>
      </c>
      <c r="L179" s="46">
        <v>4410</v>
      </c>
      <c r="M179" s="46">
        <v>4410</v>
      </c>
      <c r="N179" s="46">
        <v>4062</v>
      </c>
      <c r="O179" s="46">
        <f t="shared" si="6"/>
        <v>29245.2</v>
      </c>
      <c r="P179" s="58"/>
      <c r="Q179" s="58"/>
      <c r="R179" s="58"/>
      <c r="S179" s="58"/>
      <c r="T179" s="58"/>
      <c r="U179" s="58"/>
      <c r="V179" s="58"/>
    </row>
    <row r="180" spans="1:29" ht="15">
      <c r="A180" s="96">
        <v>3923</v>
      </c>
      <c r="B180" s="96" t="s">
        <v>372</v>
      </c>
      <c r="C180" s="46">
        <v>0</v>
      </c>
      <c r="D180" s="46">
        <v>1645</v>
      </c>
      <c r="E180" s="46">
        <v>7530</v>
      </c>
      <c r="F180" s="46">
        <v>0</v>
      </c>
      <c r="G180" s="46">
        <v>235</v>
      </c>
      <c r="H180" s="46">
        <v>0</v>
      </c>
      <c r="I180" s="46">
        <v>0</v>
      </c>
      <c r="J180" s="46">
        <v>3480.75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6"/>
        <v>12890.75</v>
      </c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46"/>
    </row>
    <row r="181" spans="1:30" ht="15">
      <c r="A181" s="96">
        <v>3924</v>
      </c>
      <c r="B181" s="96" t="s">
        <v>335</v>
      </c>
      <c r="C181" s="46">
        <v>0</v>
      </c>
      <c r="D181" s="46">
        <v>21959.62</v>
      </c>
      <c r="E181" s="46">
        <v>0</v>
      </c>
      <c r="F181" s="46">
        <v>0</v>
      </c>
      <c r="G181" s="46">
        <v>18792.48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6"/>
        <v>40752.1</v>
      </c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46"/>
      <c r="AD181" s="46"/>
    </row>
    <row r="182" spans="1:29" ht="15">
      <c r="A182" s="96">
        <v>3981</v>
      </c>
      <c r="B182" s="96" t="s">
        <v>336</v>
      </c>
      <c r="C182" s="46">
        <v>47319</v>
      </c>
      <c r="D182" s="46">
        <v>24004</v>
      </c>
      <c r="E182" s="46">
        <v>20846</v>
      </c>
      <c r="F182" s="46">
        <v>39161</v>
      </c>
      <c r="G182" s="46">
        <v>25904</v>
      </c>
      <c r="H182" s="46">
        <v>31415</v>
      </c>
      <c r="I182" s="46">
        <v>22225</v>
      </c>
      <c r="J182" s="46">
        <v>39743.88</v>
      </c>
      <c r="K182" s="46">
        <v>27616.52</v>
      </c>
      <c r="L182" s="46">
        <v>32726.82</v>
      </c>
      <c r="M182" s="46">
        <v>26913.99</v>
      </c>
      <c r="N182" s="46">
        <v>27616.52</v>
      </c>
      <c r="O182" s="46">
        <f t="shared" si="6"/>
        <v>365491.73000000004</v>
      </c>
      <c r="P182" s="58"/>
      <c r="Q182" s="58"/>
      <c r="R182" s="58"/>
      <c r="S182" s="58"/>
      <c r="T182" s="58"/>
      <c r="U182" s="58"/>
      <c r="V182" s="58"/>
      <c r="AC182" s="46"/>
    </row>
    <row r="183" spans="1:30" ht="15">
      <c r="A183" s="96">
        <v>3993</v>
      </c>
      <c r="B183" s="96" t="s">
        <v>337</v>
      </c>
      <c r="C183" s="46">
        <v>4769.41</v>
      </c>
      <c r="D183" s="46">
        <v>4760.19</v>
      </c>
      <c r="E183" s="46">
        <v>4803.24</v>
      </c>
      <c r="F183" s="46">
        <v>4837.06</v>
      </c>
      <c r="G183" s="46">
        <v>5762.74</v>
      </c>
      <c r="H183" s="46">
        <v>4701.76</v>
      </c>
      <c r="I183" s="46">
        <v>4735.58</v>
      </c>
      <c r="J183" s="46">
        <v>5018.71</v>
      </c>
      <c r="K183" s="46">
        <v>10037.43</v>
      </c>
      <c r="L183" s="46">
        <v>5018.71</v>
      </c>
      <c r="M183" s="46">
        <v>5018.71</v>
      </c>
      <c r="N183" s="46">
        <v>6387.46</v>
      </c>
      <c r="O183" s="46">
        <f t="shared" si="6"/>
        <v>65851</v>
      </c>
      <c r="P183" s="58"/>
      <c r="Q183" s="58"/>
      <c r="R183" s="58"/>
      <c r="S183" s="58"/>
      <c r="T183" s="58"/>
      <c r="U183" s="58"/>
      <c r="V183" s="58"/>
      <c r="AD183" s="46"/>
    </row>
    <row r="184" spans="1:30" ht="15">
      <c r="A184" s="96">
        <v>5690</v>
      </c>
      <c r="B184" s="96" t="s">
        <v>411</v>
      </c>
      <c r="C184" s="46">
        <v>0</v>
      </c>
      <c r="D184" s="46">
        <v>0</v>
      </c>
      <c r="E184" s="46">
        <v>0</v>
      </c>
      <c r="F184" s="46">
        <v>32480</v>
      </c>
      <c r="G184" s="46">
        <v>0</v>
      </c>
      <c r="H184" s="46">
        <v>0</v>
      </c>
      <c r="I184" s="46">
        <v>0</v>
      </c>
      <c r="J184" s="98">
        <v>35500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6"/>
        <v>67980</v>
      </c>
      <c r="P184" s="58"/>
      <c r="Q184" s="58"/>
      <c r="R184" s="58"/>
      <c r="S184" s="58"/>
      <c r="T184" s="58"/>
      <c r="U184" s="58"/>
      <c r="V184" s="58"/>
      <c r="AD184" s="46"/>
    </row>
    <row r="185" spans="1:30" ht="15">
      <c r="A185" s="96">
        <v>6101</v>
      </c>
      <c r="B185" s="96" t="s">
        <v>406</v>
      </c>
      <c r="C185" s="46">
        <v>0</v>
      </c>
      <c r="D185" s="46">
        <v>730934.04</v>
      </c>
      <c r="E185" s="46">
        <v>0</v>
      </c>
      <c r="F185" s="46">
        <v>348000</v>
      </c>
      <c r="G185" s="46">
        <v>337000</v>
      </c>
      <c r="H185" s="46">
        <v>78688.65</v>
      </c>
      <c r="I185" s="46">
        <v>479864.02</v>
      </c>
      <c r="J185" s="98">
        <v>365467.02</v>
      </c>
      <c r="K185" s="98">
        <v>365467.02</v>
      </c>
      <c r="L185" s="46">
        <v>0</v>
      </c>
      <c r="M185" s="46">
        <v>0</v>
      </c>
      <c r="N185" s="46">
        <v>0</v>
      </c>
      <c r="O185" s="46">
        <f t="shared" si="6"/>
        <v>2705420.75</v>
      </c>
      <c r="P185" s="58"/>
      <c r="Q185" s="58"/>
      <c r="R185" s="58"/>
      <c r="S185" s="58"/>
      <c r="T185" s="58"/>
      <c r="U185" s="58"/>
      <c r="V185" s="58"/>
      <c r="AD185" s="46"/>
    </row>
    <row r="186" spans="1:30" ht="15">
      <c r="A186" s="96">
        <v>6123</v>
      </c>
      <c r="B186" s="85" t="s">
        <v>339</v>
      </c>
      <c r="C186" s="46">
        <v>0</v>
      </c>
      <c r="D186" s="46">
        <v>1035550.06</v>
      </c>
      <c r="E186" s="46">
        <v>1445167.26</v>
      </c>
      <c r="F186" s="46">
        <v>704363.67</v>
      </c>
      <c r="G186" s="46">
        <v>350812.03</v>
      </c>
      <c r="H186" s="46">
        <v>0</v>
      </c>
      <c r="I186" s="46">
        <v>505842</v>
      </c>
      <c r="J186" s="98">
        <v>120803.29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6"/>
        <v>4162538.3100000005</v>
      </c>
      <c r="P186" s="58"/>
      <c r="Q186" s="58"/>
      <c r="R186" s="58"/>
      <c r="S186" s="58"/>
      <c r="T186" s="58"/>
      <c r="U186" s="58"/>
      <c r="V186" s="58"/>
      <c r="AD186" s="46"/>
    </row>
    <row r="187" spans="1:22" ht="15">
      <c r="A187" s="96">
        <v>6271</v>
      </c>
      <c r="B187" s="96" t="s">
        <v>405</v>
      </c>
      <c r="C187" s="46">
        <v>1224906.31</v>
      </c>
      <c r="D187" s="46">
        <v>1527539.82</v>
      </c>
      <c r="E187" s="46">
        <v>1018359</v>
      </c>
      <c r="F187" s="46">
        <v>500000</v>
      </c>
      <c r="G187" s="46">
        <v>1359537.46</v>
      </c>
      <c r="H187" s="46">
        <v>766338.13</v>
      </c>
      <c r="I187" s="46">
        <v>399999.99</v>
      </c>
      <c r="J187" s="98">
        <f>245000+955000</f>
        <v>1200000</v>
      </c>
      <c r="K187" s="98">
        <v>735906</v>
      </c>
      <c r="L187" s="98">
        <v>735906</v>
      </c>
      <c r="M187" s="46">
        <v>0</v>
      </c>
      <c r="N187" s="46">
        <v>0</v>
      </c>
      <c r="O187" s="46">
        <f t="shared" si="6"/>
        <v>9468492.71</v>
      </c>
      <c r="P187" s="58">
        <v>418615.53</v>
      </c>
      <c r="Q187" s="58">
        <f>J187-P187</f>
        <v>781384.47</v>
      </c>
      <c r="R187" s="58"/>
      <c r="S187" s="58"/>
      <c r="T187" s="58"/>
      <c r="U187" s="58"/>
      <c r="V187" s="58"/>
    </row>
    <row r="188" spans="1:22" ht="38.25">
      <c r="A188" s="96" t="s">
        <v>345</v>
      </c>
      <c r="B188" s="96" t="s">
        <v>304</v>
      </c>
      <c r="C188" s="44">
        <f aca="true" t="shared" si="7" ref="C188:O188">SUM(C151:C187)</f>
        <v>2651648.07</v>
      </c>
      <c r="D188" s="44">
        <f t="shared" si="7"/>
        <v>5279784.25</v>
      </c>
      <c r="E188" s="44">
        <f t="shared" si="7"/>
        <v>4363184.5</v>
      </c>
      <c r="F188" s="44">
        <f t="shared" si="7"/>
        <v>3346189.6799999997</v>
      </c>
      <c r="G188" s="44">
        <f t="shared" si="7"/>
        <v>3993856.34</v>
      </c>
      <c r="H188" s="44">
        <f t="shared" si="7"/>
        <v>2148022.75</v>
      </c>
      <c r="I188" s="44">
        <f t="shared" si="7"/>
        <v>3055852.83</v>
      </c>
      <c r="J188" s="44">
        <f t="shared" si="7"/>
        <v>3663631.38</v>
      </c>
      <c r="K188" s="44">
        <f t="shared" si="7"/>
        <v>2697250.441350923</v>
      </c>
      <c r="L188" s="44">
        <f t="shared" si="7"/>
        <v>2138053.687900599</v>
      </c>
      <c r="M188" s="44">
        <f t="shared" si="7"/>
        <v>1382365.9913635221</v>
      </c>
      <c r="N188" s="44">
        <f t="shared" si="7"/>
        <v>1324417.057700314</v>
      </c>
      <c r="O188" s="44">
        <f t="shared" si="7"/>
        <v>36044256.97831537</v>
      </c>
      <c r="P188" s="58"/>
      <c r="Q188" s="58"/>
      <c r="R188" s="58"/>
      <c r="S188" s="58"/>
      <c r="T188" s="58"/>
      <c r="U188" s="58"/>
      <c r="V188" s="58"/>
    </row>
    <row r="189" spans="1:22" ht="15">
      <c r="A189" s="95"/>
      <c r="C189" s="44"/>
      <c r="D189" s="46"/>
      <c r="E189" s="46"/>
      <c r="F189" s="46"/>
      <c r="G189" s="44"/>
      <c r="H189" s="46"/>
      <c r="J189" s="46"/>
      <c r="K189" s="46"/>
      <c r="L189" s="46"/>
      <c r="M189" s="46"/>
      <c r="N189" s="46"/>
      <c r="O189" s="46"/>
      <c r="P189" s="58"/>
      <c r="Q189" s="58"/>
      <c r="R189" s="58"/>
      <c r="S189" s="58"/>
      <c r="T189" s="58"/>
      <c r="U189" s="58"/>
      <c r="V189" s="58"/>
    </row>
    <row r="190" spans="1:22" ht="25.5">
      <c r="A190" s="40">
        <v>500</v>
      </c>
      <c r="B190" s="73" t="s">
        <v>346</v>
      </c>
      <c r="C190" s="47"/>
      <c r="D190" s="47"/>
      <c r="E190" s="47"/>
      <c r="F190" s="47"/>
      <c r="G190" s="47"/>
      <c r="H190" s="47"/>
      <c r="I190" s="47"/>
      <c r="J190" s="46"/>
      <c r="K190" s="46"/>
      <c r="L190" s="46"/>
      <c r="M190" s="46"/>
      <c r="N190" s="46"/>
      <c r="O190" s="46"/>
      <c r="P190" s="58"/>
      <c r="Q190" s="58"/>
      <c r="R190" s="58"/>
      <c r="S190" s="58"/>
      <c r="T190" s="58"/>
      <c r="U190" s="58"/>
      <c r="V190" s="58"/>
    </row>
    <row r="191" spans="1:23" ht="15">
      <c r="A191" s="96">
        <v>1131</v>
      </c>
      <c r="B191" s="96" t="s">
        <v>210</v>
      </c>
      <c r="C191" s="46">
        <v>171481.32</v>
      </c>
      <c r="D191" s="46">
        <v>164488.52</v>
      </c>
      <c r="E191" s="46">
        <v>247653.1</v>
      </c>
      <c r="F191" s="46">
        <v>185454.97</v>
      </c>
      <c r="G191" s="46">
        <v>229745.43</v>
      </c>
      <c r="H191" s="46">
        <v>176354.49</v>
      </c>
      <c r="I191" s="46">
        <v>175903.21</v>
      </c>
      <c r="J191" s="46">
        <v>251853.44</v>
      </c>
      <c r="K191" s="46">
        <v>187577.53</v>
      </c>
      <c r="L191" s="46">
        <v>187577.53</v>
      </c>
      <c r="M191" s="46">
        <v>234471.9125</v>
      </c>
      <c r="N191" s="46">
        <v>187577.53</v>
      </c>
      <c r="O191" s="46">
        <f>SUM(C191:N191)</f>
        <v>2400138.9824999995</v>
      </c>
      <c r="P191" s="58"/>
      <c r="Q191" s="58"/>
      <c r="R191" s="58"/>
      <c r="S191" s="58"/>
      <c r="T191" s="58"/>
      <c r="U191" s="58"/>
      <c r="V191" s="58"/>
      <c r="W191" s="58"/>
    </row>
    <row r="192" spans="1:23" ht="15">
      <c r="A192" s="96">
        <v>1322</v>
      </c>
      <c r="B192" s="96" t="s">
        <v>213</v>
      </c>
      <c r="C192" s="46">
        <v>3098.66</v>
      </c>
      <c r="D192" s="46">
        <v>3172.49</v>
      </c>
      <c r="E192" s="46">
        <v>4666.01</v>
      </c>
      <c r="F192" s="46">
        <v>4459.24</v>
      </c>
      <c r="G192" s="46">
        <v>4570.03</v>
      </c>
      <c r="H192" s="46">
        <v>3713.44</v>
      </c>
      <c r="I192" s="46">
        <v>3717.16</v>
      </c>
      <c r="J192" s="46">
        <v>11635.49</v>
      </c>
      <c r="K192" s="46">
        <v>4689.43825</v>
      </c>
      <c r="L192" s="46">
        <v>4689.43825</v>
      </c>
      <c r="M192" s="46">
        <v>5861.797812500001</v>
      </c>
      <c r="N192" s="46">
        <v>4689.43825</v>
      </c>
      <c r="O192" s="46">
        <f aca="true" t="shared" si="8" ref="O192:O215">SUM(C192:N192)</f>
        <v>58962.632562499995</v>
      </c>
      <c r="P192" s="58"/>
      <c r="Q192" s="58"/>
      <c r="R192" s="58"/>
      <c r="S192" s="58"/>
      <c r="T192" s="58"/>
      <c r="U192" s="58"/>
      <c r="V192" s="58"/>
      <c r="W192" s="58"/>
    </row>
    <row r="193" spans="1:22" ht="15">
      <c r="A193" s="96">
        <v>1323</v>
      </c>
      <c r="B193" s="96" t="s">
        <v>214</v>
      </c>
      <c r="C193" s="46">
        <v>25505.04</v>
      </c>
      <c r="D193" s="46">
        <v>21748.83</v>
      </c>
      <c r="E193" s="46">
        <v>28380.69</v>
      </c>
      <c r="F193" s="46">
        <v>26154.02</v>
      </c>
      <c r="G193" s="46">
        <v>26988.97</v>
      </c>
      <c r="H193" s="46">
        <v>24377.14</v>
      </c>
      <c r="I193" s="46">
        <v>23380.23</v>
      </c>
      <c r="J193" s="46">
        <v>29439.78</v>
      </c>
      <c r="K193" s="46">
        <v>26796.789999999997</v>
      </c>
      <c r="L193" s="46">
        <v>26796.789999999997</v>
      </c>
      <c r="M193" s="46">
        <v>26796.789999999997</v>
      </c>
      <c r="N193" s="46">
        <v>26796.789999999997</v>
      </c>
      <c r="O193" s="46">
        <f t="shared" si="8"/>
        <v>313161.86</v>
      </c>
      <c r="P193" s="58"/>
      <c r="Q193" s="58"/>
      <c r="R193" s="58"/>
      <c r="S193" s="58"/>
      <c r="T193" s="58"/>
      <c r="U193" s="58"/>
      <c r="V193" s="58"/>
    </row>
    <row r="194" spans="1:22" ht="15">
      <c r="A194" s="96">
        <v>1324</v>
      </c>
      <c r="B194" s="96" t="s">
        <v>215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5000</v>
      </c>
      <c r="K194" s="46">
        <v>0</v>
      </c>
      <c r="L194" s="46">
        <v>5000</v>
      </c>
      <c r="M194" s="46">
        <v>0</v>
      </c>
      <c r="N194" s="46">
        <v>0</v>
      </c>
      <c r="O194" s="46">
        <f t="shared" si="8"/>
        <v>10000</v>
      </c>
      <c r="P194" s="58"/>
      <c r="Q194" s="58"/>
      <c r="R194" s="58"/>
      <c r="S194" s="58"/>
      <c r="T194" s="58"/>
      <c r="U194" s="58"/>
      <c r="V194" s="58"/>
    </row>
    <row r="195" spans="1:22" ht="15">
      <c r="A195" s="96">
        <v>1325</v>
      </c>
      <c r="B195" s="96" t="s">
        <v>216</v>
      </c>
      <c r="C195" s="46">
        <v>7039.42</v>
      </c>
      <c r="D195" s="46">
        <v>6002.68</v>
      </c>
      <c r="E195" s="46">
        <v>7460.92</v>
      </c>
      <c r="F195" s="46">
        <v>6688.11</v>
      </c>
      <c r="G195" s="46">
        <v>10188.04</v>
      </c>
      <c r="H195" s="46">
        <v>6728.09</v>
      </c>
      <c r="I195" s="46">
        <v>6735.16</v>
      </c>
      <c r="J195" s="46">
        <v>8224.48</v>
      </c>
      <c r="K195" s="46">
        <v>7395.914040000001</v>
      </c>
      <c r="L195" s="46">
        <v>7395.914040000001</v>
      </c>
      <c r="M195" s="46">
        <v>7395.914040000001</v>
      </c>
      <c r="N195" s="46">
        <v>7395.914040000001</v>
      </c>
      <c r="O195" s="46">
        <f t="shared" si="8"/>
        <v>88650.55616000001</v>
      </c>
      <c r="P195" s="58"/>
      <c r="Q195" s="58"/>
      <c r="R195" s="58"/>
      <c r="S195" s="58"/>
      <c r="T195" s="58"/>
      <c r="U195" s="58"/>
      <c r="V195" s="58"/>
    </row>
    <row r="196" spans="1:22" ht="25.5">
      <c r="A196" s="96">
        <v>1332</v>
      </c>
      <c r="B196" s="96" t="s">
        <v>217</v>
      </c>
      <c r="C196" s="46">
        <v>580.99</v>
      </c>
      <c r="D196" s="46">
        <v>2552.28</v>
      </c>
      <c r="E196" s="46">
        <v>0</v>
      </c>
      <c r="F196" s="46">
        <v>677.22</v>
      </c>
      <c r="G196" s="46">
        <v>0</v>
      </c>
      <c r="H196" s="46">
        <v>338.6</v>
      </c>
      <c r="I196" s="46">
        <v>690.72</v>
      </c>
      <c r="J196" s="46">
        <v>5464</v>
      </c>
      <c r="K196" s="46">
        <v>1000</v>
      </c>
      <c r="L196" s="46">
        <v>1000</v>
      </c>
      <c r="M196" s="46">
        <v>1000</v>
      </c>
      <c r="N196" s="46">
        <v>1000</v>
      </c>
      <c r="O196" s="46">
        <f t="shared" si="8"/>
        <v>14303.810000000001</v>
      </c>
      <c r="P196" s="58"/>
      <c r="Q196" s="58"/>
      <c r="R196" s="58"/>
      <c r="S196" s="58"/>
      <c r="T196" s="58"/>
      <c r="U196" s="58"/>
      <c r="V196" s="58"/>
    </row>
    <row r="197" spans="1:22" ht="15">
      <c r="A197" s="96">
        <v>1336</v>
      </c>
      <c r="B197" s="96" t="s">
        <v>218</v>
      </c>
      <c r="C197" s="46">
        <v>10903.81</v>
      </c>
      <c r="D197" s="46">
        <v>5725.57</v>
      </c>
      <c r="E197" s="46">
        <v>7707.07</v>
      </c>
      <c r="F197" s="46">
        <v>31777.29</v>
      </c>
      <c r="G197" s="46">
        <v>12448.95</v>
      </c>
      <c r="H197" s="46">
        <v>0</v>
      </c>
      <c r="I197" s="46">
        <v>8368.9</v>
      </c>
      <c r="J197" s="46">
        <v>0</v>
      </c>
      <c r="K197" s="46">
        <v>10037.732617500002</v>
      </c>
      <c r="L197" s="46">
        <v>0</v>
      </c>
      <c r="M197" s="46">
        <v>12614.714176265972</v>
      </c>
      <c r="N197" s="46">
        <v>15111.39042872237</v>
      </c>
      <c r="O197" s="46">
        <f t="shared" si="8"/>
        <v>114695.42722248835</v>
      </c>
      <c r="P197" s="58"/>
      <c r="Q197" s="58"/>
      <c r="R197" s="58"/>
      <c r="S197" s="58"/>
      <c r="T197" s="58"/>
      <c r="U197" s="58"/>
      <c r="V197" s="58"/>
    </row>
    <row r="198" spans="1:22" ht="15">
      <c r="A198" s="96">
        <v>1337</v>
      </c>
      <c r="B198" s="96" t="s">
        <v>219</v>
      </c>
      <c r="C198" s="46">
        <v>0</v>
      </c>
      <c r="D198" s="46">
        <v>0</v>
      </c>
      <c r="E198" s="46">
        <v>54030.17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8"/>
        <v>54030.17</v>
      </c>
      <c r="P198" s="58"/>
      <c r="Q198" s="58"/>
      <c r="R198" s="58"/>
      <c r="S198" s="58"/>
      <c r="T198" s="58"/>
      <c r="U198" s="58"/>
      <c r="V198" s="58"/>
    </row>
    <row r="199" spans="1:22" ht="15">
      <c r="A199" s="96">
        <v>1338</v>
      </c>
      <c r="B199" s="96" t="s">
        <v>220</v>
      </c>
      <c r="C199" s="46">
        <v>0</v>
      </c>
      <c r="D199" s="46">
        <v>6217.48</v>
      </c>
      <c r="E199" s="46">
        <v>0</v>
      </c>
      <c r="F199" s="46">
        <v>757.14</v>
      </c>
      <c r="G199" s="46">
        <v>1514.28</v>
      </c>
      <c r="H199" s="46">
        <v>2538.91</v>
      </c>
      <c r="I199" s="46">
        <v>826.56</v>
      </c>
      <c r="J199" s="46">
        <v>2313.08</v>
      </c>
      <c r="K199" s="46">
        <v>500</v>
      </c>
      <c r="L199" s="46">
        <v>500</v>
      </c>
      <c r="M199" s="46">
        <v>500</v>
      </c>
      <c r="N199" s="46">
        <v>500</v>
      </c>
      <c r="O199" s="46">
        <f t="shared" si="8"/>
        <v>16167.449999999999</v>
      </c>
      <c r="P199" s="58"/>
      <c r="Q199" s="58"/>
      <c r="R199" s="58"/>
      <c r="S199" s="58"/>
      <c r="T199" s="58"/>
      <c r="U199" s="58"/>
      <c r="V199" s="58"/>
    </row>
    <row r="200" spans="1:22" ht="15">
      <c r="A200" s="96">
        <v>1411</v>
      </c>
      <c r="B200" s="96" t="s">
        <v>221</v>
      </c>
      <c r="C200" s="46">
        <v>29532.93</v>
      </c>
      <c r="D200" s="46">
        <v>26330.73</v>
      </c>
      <c r="E200" s="46">
        <v>32184.65</v>
      </c>
      <c r="F200" s="46">
        <v>32038.1</v>
      </c>
      <c r="G200" s="46">
        <v>37781.87</v>
      </c>
      <c r="H200" s="46">
        <v>36241.87</v>
      </c>
      <c r="I200" s="46">
        <v>34573.69</v>
      </c>
      <c r="J200" s="46">
        <v>37515.5</v>
      </c>
      <c r="K200" s="46">
        <v>30012.4048</v>
      </c>
      <c r="L200" s="46">
        <v>30012.4048</v>
      </c>
      <c r="M200" s="46">
        <v>37515.506</v>
      </c>
      <c r="N200" s="46">
        <v>30012.4048</v>
      </c>
      <c r="O200" s="46">
        <f t="shared" si="8"/>
        <v>393752.0604</v>
      </c>
      <c r="P200" s="58"/>
      <c r="Q200" s="58"/>
      <c r="R200" s="58"/>
      <c r="S200" s="58"/>
      <c r="T200" s="58"/>
      <c r="U200" s="58"/>
      <c r="V200" s="58"/>
    </row>
    <row r="201" spans="1:22" ht="15">
      <c r="A201" s="96">
        <v>1421</v>
      </c>
      <c r="B201" s="96" t="s">
        <v>222</v>
      </c>
      <c r="C201" s="46">
        <v>0</v>
      </c>
      <c r="D201" s="46">
        <v>21792.34</v>
      </c>
      <c r="E201" s="46">
        <v>0</v>
      </c>
      <c r="F201" s="46">
        <v>25830.24</v>
      </c>
      <c r="G201" s="46">
        <v>0</v>
      </c>
      <c r="H201" s="46">
        <v>27417.71</v>
      </c>
      <c r="I201" s="46">
        <v>0</v>
      </c>
      <c r="J201" s="46">
        <v>56670.72</v>
      </c>
      <c r="K201" s="46">
        <v>0</v>
      </c>
      <c r="L201" s="46">
        <v>30422.2379475</v>
      </c>
      <c r="M201" s="46">
        <v>0</v>
      </c>
      <c r="N201" s="46">
        <v>30422.2379475</v>
      </c>
      <c r="O201" s="46">
        <f t="shared" si="8"/>
        <v>192555.485895</v>
      </c>
      <c r="P201" s="58"/>
      <c r="Q201" s="58"/>
      <c r="R201" s="58"/>
      <c r="S201" s="58"/>
      <c r="T201" s="58"/>
      <c r="U201" s="58"/>
      <c r="V201" s="58"/>
    </row>
    <row r="202" spans="1:22" ht="15">
      <c r="A202" s="96">
        <v>1431</v>
      </c>
      <c r="B202" s="96" t="s">
        <v>223</v>
      </c>
      <c r="C202" s="46">
        <v>0</v>
      </c>
      <c r="D202" s="46">
        <v>22209.36</v>
      </c>
      <c r="E202" s="46">
        <v>0</v>
      </c>
      <c r="F202" s="46">
        <v>26964.42</v>
      </c>
      <c r="G202" s="46">
        <v>0</v>
      </c>
      <c r="H202" s="46">
        <v>28189.16</v>
      </c>
      <c r="I202" s="46">
        <v>0</v>
      </c>
      <c r="J202" s="46">
        <v>58914.36</v>
      </c>
      <c r="K202" s="46">
        <v>0</v>
      </c>
      <c r="L202" s="46">
        <v>31334.935327499996</v>
      </c>
      <c r="M202" s="46">
        <v>0</v>
      </c>
      <c r="N202" s="46">
        <v>31334.935327499996</v>
      </c>
      <c r="O202" s="46">
        <f t="shared" si="8"/>
        <v>198947.17065499997</v>
      </c>
      <c r="P202" s="58"/>
      <c r="Q202" s="58"/>
      <c r="R202" s="58"/>
      <c r="S202" s="58"/>
      <c r="T202" s="58"/>
      <c r="U202" s="58"/>
      <c r="V202" s="58"/>
    </row>
    <row r="203" spans="1:22" ht="15">
      <c r="A203" s="96">
        <v>1543</v>
      </c>
      <c r="B203" s="96" t="s">
        <v>347</v>
      </c>
      <c r="C203" s="46">
        <v>2843.4</v>
      </c>
      <c r="D203" s="46">
        <v>2843.4</v>
      </c>
      <c r="E203" s="46">
        <v>2843.4</v>
      </c>
      <c r="F203" s="46">
        <v>2843.4</v>
      </c>
      <c r="G203" s="46">
        <v>2843.4</v>
      </c>
      <c r="H203" s="46">
        <v>2843.4</v>
      </c>
      <c r="I203" s="46">
        <v>2843.4</v>
      </c>
      <c r="J203" s="46">
        <v>3500</v>
      </c>
      <c r="K203" s="46">
        <v>3500</v>
      </c>
      <c r="L203" s="46">
        <v>3500</v>
      </c>
      <c r="M203" s="46">
        <v>3500</v>
      </c>
      <c r="N203" s="46">
        <v>3500</v>
      </c>
      <c r="O203" s="46">
        <f t="shared" si="8"/>
        <v>37403.8</v>
      </c>
      <c r="P203" s="58"/>
      <c r="Q203" s="58"/>
      <c r="R203" s="58"/>
      <c r="S203" s="58"/>
      <c r="T203" s="58"/>
      <c r="U203" s="58"/>
      <c r="V203" s="58"/>
    </row>
    <row r="204" spans="1:22" ht="15">
      <c r="A204" s="96">
        <v>1545</v>
      </c>
      <c r="B204" s="96" t="s">
        <v>225</v>
      </c>
      <c r="C204" s="46">
        <v>34020</v>
      </c>
      <c r="D204" s="46">
        <v>33048</v>
      </c>
      <c r="E204" s="46">
        <v>33048</v>
      </c>
      <c r="F204" s="46">
        <v>34020</v>
      </c>
      <c r="G204" s="46">
        <v>34020</v>
      </c>
      <c r="H204" s="46">
        <v>33048</v>
      </c>
      <c r="I204" s="46">
        <v>33048</v>
      </c>
      <c r="J204" s="46">
        <v>33280.63</v>
      </c>
      <c r="K204" s="46">
        <v>66561.264</v>
      </c>
      <c r="L204" s="46">
        <v>33280.632</v>
      </c>
      <c r="M204" s="46">
        <v>33280.632</v>
      </c>
      <c r="N204" s="46">
        <v>42357.168</v>
      </c>
      <c r="O204" s="46">
        <f t="shared" si="8"/>
        <v>443012.32599999994</v>
      </c>
      <c r="P204" s="58"/>
      <c r="Q204" s="58"/>
      <c r="R204" s="58"/>
      <c r="S204" s="58"/>
      <c r="T204" s="58"/>
      <c r="U204" s="58"/>
      <c r="V204" s="58"/>
    </row>
    <row r="205" spans="1:22" ht="15">
      <c r="A205" s="96">
        <v>1547</v>
      </c>
      <c r="B205" s="96" t="s">
        <v>226</v>
      </c>
      <c r="C205" s="46">
        <v>22522.66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8"/>
        <v>22522.66</v>
      </c>
      <c r="P205" s="58"/>
      <c r="Q205" s="58"/>
      <c r="R205" s="58"/>
      <c r="S205" s="58"/>
      <c r="T205" s="58"/>
      <c r="U205" s="58"/>
      <c r="V205" s="58"/>
    </row>
    <row r="206" spans="1:22" ht="15">
      <c r="A206" s="96">
        <v>1548</v>
      </c>
      <c r="B206" s="96" t="s">
        <v>227</v>
      </c>
      <c r="C206" s="46">
        <v>0</v>
      </c>
      <c r="D206" s="46">
        <v>0</v>
      </c>
      <c r="E206" s="46">
        <v>0</v>
      </c>
      <c r="F206" s="46">
        <v>0</v>
      </c>
      <c r="G206" s="46">
        <v>23833.05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8"/>
        <v>23833.05</v>
      </c>
      <c r="P206" s="58"/>
      <c r="Q206" s="58"/>
      <c r="R206" s="58"/>
      <c r="S206" s="58"/>
      <c r="T206" s="58"/>
      <c r="U206" s="58"/>
      <c r="V206" s="58"/>
    </row>
    <row r="207" spans="1:22" ht="15">
      <c r="A207" s="96">
        <v>1592</v>
      </c>
      <c r="B207" s="96" t="s">
        <v>228</v>
      </c>
      <c r="C207" s="46">
        <v>17278.92</v>
      </c>
      <c r="D207" s="46">
        <v>16538.4</v>
      </c>
      <c r="E207" s="46">
        <v>22247.77</v>
      </c>
      <c r="F207" s="46">
        <v>18536.8</v>
      </c>
      <c r="G207" s="46">
        <v>23171</v>
      </c>
      <c r="H207" s="46">
        <v>18175.18</v>
      </c>
      <c r="I207" s="46">
        <v>17778.74</v>
      </c>
      <c r="J207" s="46">
        <v>26855.46</v>
      </c>
      <c r="K207" s="46">
        <v>18757.752999999997</v>
      </c>
      <c r="L207" s="46">
        <v>18757.752999999997</v>
      </c>
      <c r="M207" s="46">
        <v>23447.191249999996</v>
      </c>
      <c r="N207" s="46">
        <v>18757.752999999997</v>
      </c>
      <c r="O207" s="46">
        <f t="shared" si="8"/>
        <v>240302.72024999998</v>
      </c>
      <c r="P207" s="58"/>
      <c r="Q207" s="58"/>
      <c r="R207" s="58"/>
      <c r="S207" s="58"/>
      <c r="T207" s="58"/>
      <c r="U207" s="58"/>
      <c r="V207" s="58"/>
    </row>
    <row r="208" spans="1:22" ht="15">
      <c r="A208" s="96">
        <v>1593</v>
      </c>
      <c r="B208" s="96" t="s">
        <v>229</v>
      </c>
      <c r="C208" s="46">
        <v>17278.92</v>
      </c>
      <c r="D208" s="46">
        <v>16538.4</v>
      </c>
      <c r="E208" s="46">
        <v>22247.77</v>
      </c>
      <c r="F208" s="46">
        <v>18536.8</v>
      </c>
      <c r="G208" s="46">
        <v>23171</v>
      </c>
      <c r="H208" s="46">
        <v>18175.18</v>
      </c>
      <c r="I208" s="46">
        <v>17778.74</v>
      </c>
      <c r="J208" s="46">
        <v>26855.46</v>
      </c>
      <c r="K208" s="46">
        <v>18757.752999999997</v>
      </c>
      <c r="L208" s="46">
        <v>18757.752999999997</v>
      </c>
      <c r="M208" s="46">
        <v>23447.191249999996</v>
      </c>
      <c r="N208" s="46">
        <v>18757.752999999997</v>
      </c>
      <c r="O208" s="46">
        <f t="shared" si="8"/>
        <v>240302.72024999998</v>
      </c>
      <c r="P208" s="58"/>
      <c r="Q208" s="58"/>
      <c r="R208" s="58"/>
      <c r="S208" s="58"/>
      <c r="T208" s="58"/>
      <c r="U208" s="58"/>
      <c r="V208" s="58"/>
    </row>
    <row r="209" spans="1:22" ht="15">
      <c r="A209" s="96">
        <v>1612</v>
      </c>
      <c r="B209" s="96" t="s">
        <v>230</v>
      </c>
      <c r="C209" s="46">
        <v>4120.78</v>
      </c>
      <c r="D209" s="46">
        <v>3951.3</v>
      </c>
      <c r="E209" s="46">
        <v>5843</v>
      </c>
      <c r="F209" s="46">
        <v>4450.57</v>
      </c>
      <c r="G209" s="46">
        <v>5521.75</v>
      </c>
      <c r="H209" s="46">
        <v>4254.1</v>
      </c>
      <c r="I209" s="46">
        <v>4229.21</v>
      </c>
      <c r="J209" s="46">
        <v>7020.55</v>
      </c>
      <c r="K209" s="46">
        <v>4501.86072</v>
      </c>
      <c r="L209" s="46">
        <v>4501.86072</v>
      </c>
      <c r="M209" s="46">
        <v>5627.3259</v>
      </c>
      <c r="N209" s="46">
        <v>4501.86072</v>
      </c>
      <c r="O209" s="46">
        <f t="shared" si="8"/>
        <v>58524.168059999996</v>
      </c>
      <c r="P209" s="58"/>
      <c r="Q209" s="58"/>
      <c r="R209" s="58"/>
      <c r="S209" s="58"/>
      <c r="T209" s="58"/>
      <c r="U209" s="58"/>
      <c r="V209" s="58"/>
    </row>
    <row r="210" spans="1:22" ht="15">
      <c r="A210" s="96">
        <v>2712</v>
      </c>
      <c r="B210" s="96" t="s">
        <v>317</v>
      </c>
      <c r="C210" s="46">
        <v>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8"/>
        <v>0</v>
      </c>
      <c r="P210" s="58"/>
      <c r="Q210" s="58"/>
      <c r="R210" s="58"/>
      <c r="S210" s="58"/>
      <c r="T210" s="58"/>
      <c r="U210" s="58"/>
      <c r="V210" s="58"/>
    </row>
    <row r="211" spans="1:22" ht="15">
      <c r="A211" s="96">
        <v>2911</v>
      </c>
      <c r="B211" s="96" t="s">
        <v>243</v>
      </c>
      <c r="C211" s="46">
        <v>10269.18</v>
      </c>
      <c r="D211" s="46">
        <v>5029.71</v>
      </c>
      <c r="E211" s="46">
        <v>8845.59</v>
      </c>
      <c r="F211" s="46">
        <v>6395.65</v>
      </c>
      <c r="G211" s="46">
        <v>6140.14</v>
      </c>
      <c r="H211" s="46">
        <v>1062.36</v>
      </c>
      <c r="I211" s="46">
        <v>2638.04</v>
      </c>
      <c r="J211" s="46">
        <v>3000</v>
      </c>
      <c r="K211" s="97">
        <v>0</v>
      </c>
      <c r="L211" s="46">
        <v>3000</v>
      </c>
      <c r="M211" s="97">
        <v>0</v>
      </c>
      <c r="N211" s="46">
        <v>3000</v>
      </c>
      <c r="O211" s="46">
        <f t="shared" si="8"/>
        <v>49380.67</v>
      </c>
      <c r="P211" s="58"/>
      <c r="Q211" s="58"/>
      <c r="R211" s="58"/>
      <c r="S211" s="58"/>
      <c r="T211" s="58"/>
      <c r="U211" s="58"/>
      <c r="V211" s="58"/>
    </row>
    <row r="212" spans="1:22" ht="15">
      <c r="A212" s="96">
        <v>3341</v>
      </c>
      <c r="B212" s="96" t="s">
        <v>252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8"/>
        <v>0</v>
      </c>
      <c r="P212" s="58"/>
      <c r="Q212" s="58"/>
      <c r="R212" s="58"/>
      <c r="S212" s="58"/>
      <c r="T212" s="58"/>
      <c r="U212" s="58"/>
      <c r="V212" s="58"/>
    </row>
    <row r="213" spans="1:22" ht="15">
      <c r="A213" s="96">
        <v>3534</v>
      </c>
      <c r="B213" s="96" t="s">
        <v>265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3000</v>
      </c>
      <c r="L213" s="46">
        <v>0</v>
      </c>
      <c r="M213" s="46">
        <v>0</v>
      </c>
      <c r="N213" s="46">
        <v>0</v>
      </c>
      <c r="O213" s="46">
        <f t="shared" si="8"/>
        <v>3000</v>
      </c>
      <c r="P213" s="58"/>
      <c r="Q213" s="58"/>
      <c r="R213" s="58"/>
      <c r="S213" s="58"/>
      <c r="T213" s="58"/>
      <c r="U213" s="58"/>
      <c r="V213" s="58"/>
    </row>
    <row r="214" spans="1:22" ht="15">
      <c r="A214" s="96">
        <v>3857</v>
      </c>
      <c r="B214" s="96" t="s">
        <v>271</v>
      </c>
      <c r="C214" s="46">
        <v>409.5</v>
      </c>
      <c r="D214" s="46">
        <v>219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300</v>
      </c>
      <c r="K214" s="46">
        <v>0</v>
      </c>
      <c r="L214" s="46">
        <v>0</v>
      </c>
      <c r="M214" s="46">
        <v>300</v>
      </c>
      <c r="N214" s="46">
        <v>0</v>
      </c>
      <c r="O214" s="46">
        <f t="shared" si="8"/>
        <v>1228.5</v>
      </c>
      <c r="P214" s="58"/>
      <c r="Q214" s="58"/>
      <c r="R214" s="58"/>
      <c r="S214" s="58"/>
      <c r="T214" s="58"/>
      <c r="U214" s="58"/>
      <c r="V214" s="58"/>
    </row>
    <row r="215" spans="1:22" ht="15">
      <c r="A215" s="96">
        <v>5671</v>
      </c>
      <c r="B215" s="96" t="s">
        <v>294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4784.13</v>
      </c>
      <c r="J215" s="46">
        <v>0</v>
      </c>
      <c r="K215" s="46">
        <v>0</v>
      </c>
      <c r="L215" s="46">
        <v>0</v>
      </c>
      <c r="M215" s="97">
        <v>0</v>
      </c>
      <c r="N215" s="46">
        <v>0</v>
      </c>
      <c r="O215" s="46">
        <f t="shared" si="8"/>
        <v>4784.13</v>
      </c>
      <c r="P215" s="58"/>
      <c r="Q215" s="58"/>
      <c r="R215" s="58"/>
      <c r="S215" s="58"/>
      <c r="T215" s="58"/>
      <c r="U215" s="58"/>
      <c r="V215" s="58"/>
    </row>
    <row r="216" spans="1:22" ht="38.25">
      <c r="A216" s="96" t="s">
        <v>349</v>
      </c>
      <c r="B216" s="96" t="s">
        <v>346</v>
      </c>
      <c r="C216" s="44">
        <f aca="true" t="shared" si="9" ref="C216:N216">SUM(C191:C215)</f>
        <v>356885.52999999997</v>
      </c>
      <c r="D216" s="44">
        <f t="shared" si="9"/>
        <v>358408.49000000005</v>
      </c>
      <c r="E216" s="44">
        <f t="shared" si="9"/>
        <v>477158.1400000001</v>
      </c>
      <c r="F216" s="44">
        <f t="shared" si="9"/>
        <v>425583.97</v>
      </c>
      <c r="G216" s="44">
        <f t="shared" si="9"/>
        <v>441937.91000000003</v>
      </c>
      <c r="H216" s="44">
        <f t="shared" si="9"/>
        <v>383457.62999999995</v>
      </c>
      <c r="I216" s="44">
        <f t="shared" si="9"/>
        <v>337295.89</v>
      </c>
      <c r="J216" s="44">
        <f t="shared" si="9"/>
        <v>567842.95</v>
      </c>
      <c r="K216" s="44">
        <f t="shared" si="9"/>
        <v>383088.44042750006</v>
      </c>
      <c r="L216" s="44">
        <f t="shared" si="9"/>
        <v>406527.249085</v>
      </c>
      <c r="M216" s="44">
        <f t="shared" si="9"/>
        <v>415758.9749287659</v>
      </c>
      <c r="N216" s="44">
        <f t="shared" si="9"/>
        <v>425715.17551372247</v>
      </c>
      <c r="O216" s="44">
        <f>SUM(O191:O215)</f>
        <v>4979660.349954988</v>
      </c>
      <c r="P216" s="58"/>
      <c r="Q216" s="58"/>
      <c r="R216" s="58"/>
      <c r="S216" s="58"/>
      <c r="T216" s="58"/>
      <c r="U216" s="58"/>
      <c r="V216" s="58"/>
    </row>
    <row r="217" spans="1:22" ht="15">
      <c r="A217" s="95"/>
      <c r="C217" s="46"/>
      <c r="D217" s="46"/>
      <c r="E217" s="46"/>
      <c r="G217" s="46"/>
      <c r="J217" s="46"/>
      <c r="K217" s="46"/>
      <c r="L217" s="46"/>
      <c r="M217" s="46"/>
      <c r="N217" s="46"/>
      <c r="O217" s="46"/>
      <c r="P217" s="58"/>
      <c r="Q217" s="58"/>
      <c r="R217" s="58"/>
      <c r="S217" s="58"/>
      <c r="T217" s="58"/>
      <c r="U217" s="58"/>
      <c r="V217" s="58"/>
    </row>
    <row r="218" spans="1:22" ht="15">
      <c r="A218" s="40">
        <v>600</v>
      </c>
      <c r="B218" s="40" t="s">
        <v>155</v>
      </c>
      <c r="C218" s="47"/>
      <c r="D218" s="47"/>
      <c r="E218" s="47"/>
      <c r="F218" s="95"/>
      <c r="G218" s="95"/>
      <c r="H218" s="95"/>
      <c r="I218" s="95"/>
      <c r="J218" s="46"/>
      <c r="K218" s="46"/>
      <c r="L218" s="46"/>
      <c r="M218" s="46"/>
      <c r="N218" s="46"/>
      <c r="O218" s="46"/>
      <c r="P218" s="58"/>
      <c r="Q218" s="58"/>
      <c r="R218" s="58"/>
      <c r="S218" s="58"/>
      <c r="T218" s="58"/>
      <c r="U218" s="58"/>
      <c r="V218" s="58"/>
    </row>
    <row r="219" spans="1:23" ht="15">
      <c r="A219" s="96">
        <v>1131</v>
      </c>
      <c r="B219" s="96" t="s">
        <v>210</v>
      </c>
      <c r="C219" s="46">
        <v>28168.88</v>
      </c>
      <c r="D219" s="46">
        <v>28187.26</v>
      </c>
      <c r="E219" s="46">
        <v>54946.54</v>
      </c>
      <c r="F219" s="46">
        <v>35108.38</v>
      </c>
      <c r="G219" s="46">
        <v>44213.92</v>
      </c>
      <c r="H219" s="46">
        <v>35013.74</v>
      </c>
      <c r="I219" s="46">
        <v>34500.15</v>
      </c>
      <c r="J219" s="46">
        <v>68631.94</v>
      </c>
      <c r="K219" s="46">
        <v>40485.76</v>
      </c>
      <c r="L219" s="46">
        <v>40485.76</v>
      </c>
      <c r="M219" s="46">
        <v>50607.200000000004</v>
      </c>
      <c r="N219" s="46">
        <v>40485.76</v>
      </c>
      <c r="O219" s="46">
        <f>SUM(C219:N219)</f>
        <v>500835.29</v>
      </c>
      <c r="P219" s="58"/>
      <c r="Q219" s="58"/>
      <c r="R219" s="58"/>
      <c r="S219" s="58"/>
      <c r="T219" s="58"/>
      <c r="U219" s="58"/>
      <c r="V219" s="58"/>
      <c r="W219" s="58"/>
    </row>
    <row r="220" spans="1:23" ht="15">
      <c r="A220" s="96">
        <v>1322</v>
      </c>
      <c r="B220" s="96" t="s">
        <v>213</v>
      </c>
      <c r="C220" s="46">
        <v>1163.77</v>
      </c>
      <c r="D220" s="46">
        <v>1069.27</v>
      </c>
      <c r="E220" s="46">
        <v>1543.03</v>
      </c>
      <c r="F220" s="46">
        <v>957.5</v>
      </c>
      <c r="G220" s="46">
        <v>1297.14</v>
      </c>
      <c r="H220" s="46">
        <v>1023.65</v>
      </c>
      <c r="I220" s="46">
        <v>768.78</v>
      </c>
      <c r="J220" s="46">
        <v>4575.61</v>
      </c>
      <c r="K220" s="46">
        <v>1417.0016000000003</v>
      </c>
      <c r="L220" s="46">
        <v>1417.0016000000003</v>
      </c>
      <c r="M220" s="46">
        <v>1771.2520000000004</v>
      </c>
      <c r="N220" s="46">
        <v>1417.0016000000003</v>
      </c>
      <c r="O220" s="46">
        <f aca="true" t="shared" si="10" ref="O220:O247">SUM(C220:N220)</f>
        <v>18421.0068</v>
      </c>
      <c r="P220" s="58"/>
      <c r="Q220" s="58"/>
      <c r="R220" s="58"/>
      <c r="S220" s="58"/>
      <c r="T220" s="58"/>
      <c r="U220" s="58"/>
      <c r="V220" s="58"/>
      <c r="W220" s="58"/>
    </row>
    <row r="221" spans="1:22" ht="15">
      <c r="A221" s="96">
        <v>1323</v>
      </c>
      <c r="B221" s="96" t="s">
        <v>214</v>
      </c>
      <c r="C221" s="46">
        <v>4136.08</v>
      </c>
      <c r="D221" s="46">
        <v>3735.82</v>
      </c>
      <c r="E221" s="46">
        <v>6559.11</v>
      </c>
      <c r="F221" s="46">
        <v>5397.27</v>
      </c>
      <c r="G221" s="46">
        <v>5211.99</v>
      </c>
      <c r="H221" s="46">
        <v>4707.6</v>
      </c>
      <c r="I221" s="46">
        <v>4707.6</v>
      </c>
      <c r="J221" s="46">
        <v>6813.97</v>
      </c>
      <c r="K221" s="46">
        <v>5783.68</v>
      </c>
      <c r="L221" s="46">
        <v>5783.68</v>
      </c>
      <c r="M221" s="46">
        <v>5783.68</v>
      </c>
      <c r="N221" s="46">
        <v>5783.68</v>
      </c>
      <c r="O221" s="46">
        <f t="shared" si="10"/>
        <v>64404.159999999996</v>
      </c>
      <c r="P221" s="58"/>
      <c r="Q221" s="58"/>
      <c r="R221" s="58"/>
      <c r="S221" s="58"/>
      <c r="T221" s="58"/>
      <c r="U221" s="58"/>
      <c r="V221" s="58"/>
    </row>
    <row r="222" spans="1:22" ht="15">
      <c r="A222" s="96">
        <v>1324</v>
      </c>
      <c r="B222" s="96" t="s">
        <v>215</v>
      </c>
      <c r="C222" s="46">
        <v>0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3000</v>
      </c>
      <c r="K222" s="46">
        <v>0</v>
      </c>
      <c r="L222" s="46">
        <v>0</v>
      </c>
      <c r="M222" s="46">
        <v>3000</v>
      </c>
      <c r="N222" s="46">
        <v>0</v>
      </c>
      <c r="O222" s="46">
        <f t="shared" si="10"/>
        <v>6000</v>
      </c>
      <c r="P222" s="58"/>
      <c r="Q222" s="58"/>
      <c r="R222" s="58"/>
      <c r="S222" s="58"/>
      <c r="T222" s="58"/>
      <c r="U222" s="58"/>
      <c r="V222" s="58"/>
    </row>
    <row r="223" spans="1:22" ht="15">
      <c r="A223" s="96">
        <v>1325</v>
      </c>
      <c r="B223" s="96" t="s">
        <v>216</v>
      </c>
      <c r="C223" s="46">
        <v>1141.54</v>
      </c>
      <c r="D223" s="46">
        <v>1031.09</v>
      </c>
      <c r="E223" s="46">
        <v>1677.29</v>
      </c>
      <c r="F223" s="46">
        <v>1380.19</v>
      </c>
      <c r="G223" s="46">
        <v>2567.26</v>
      </c>
      <c r="H223" s="46">
        <v>1299.3</v>
      </c>
      <c r="I223" s="46">
        <v>1299.3</v>
      </c>
      <c r="J223" s="46">
        <v>1874.35</v>
      </c>
      <c r="K223" s="46">
        <v>1596.2956800000002</v>
      </c>
      <c r="L223" s="46">
        <v>1596.2956800000002</v>
      </c>
      <c r="M223" s="46">
        <v>1596.2956800000002</v>
      </c>
      <c r="N223" s="46">
        <v>1596.2956800000002</v>
      </c>
      <c r="O223" s="46">
        <f t="shared" si="10"/>
        <v>18655.502719999997</v>
      </c>
      <c r="P223" s="58"/>
      <c r="Q223" s="58"/>
      <c r="R223" s="58"/>
      <c r="S223" s="58"/>
      <c r="T223" s="58"/>
      <c r="U223" s="58"/>
      <c r="V223" s="58"/>
    </row>
    <row r="224" spans="1:22" ht="25.5">
      <c r="A224" s="96">
        <v>1332</v>
      </c>
      <c r="B224" s="63" t="s">
        <v>350</v>
      </c>
      <c r="C224" s="46">
        <v>900.12</v>
      </c>
      <c r="D224" s="46">
        <v>0</v>
      </c>
      <c r="E224" s="46">
        <v>0</v>
      </c>
      <c r="F224" s="46">
        <v>0</v>
      </c>
      <c r="G224" s="46">
        <v>388.64</v>
      </c>
      <c r="H224" s="46">
        <v>1128.48</v>
      </c>
      <c r="I224" s="46">
        <v>0</v>
      </c>
      <c r="J224" s="46">
        <v>5382.78</v>
      </c>
      <c r="K224" s="46">
        <v>1000</v>
      </c>
      <c r="L224" s="46">
        <v>1000</v>
      </c>
      <c r="M224" s="46">
        <v>1000</v>
      </c>
      <c r="N224" s="46">
        <v>1000</v>
      </c>
      <c r="O224" s="46">
        <f t="shared" si="10"/>
        <v>11800.02</v>
      </c>
      <c r="P224" s="58"/>
      <c r="Q224" s="58"/>
      <c r="R224" s="58"/>
      <c r="S224" s="58"/>
      <c r="T224" s="58"/>
      <c r="U224" s="58"/>
      <c r="V224" s="58"/>
    </row>
    <row r="225" spans="1:22" ht="15">
      <c r="A225" s="96">
        <v>1336</v>
      </c>
      <c r="B225" s="96" t="s">
        <v>218</v>
      </c>
      <c r="C225" s="46">
        <v>3631.96</v>
      </c>
      <c r="D225" s="46">
        <v>2056.96</v>
      </c>
      <c r="E225" s="46">
        <v>2584.83</v>
      </c>
      <c r="F225" s="46">
        <v>6996.64</v>
      </c>
      <c r="G225" s="46">
        <v>1729.84</v>
      </c>
      <c r="H225" s="46">
        <v>0</v>
      </c>
      <c r="I225" s="46">
        <v>479.59</v>
      </c>
      <c r="J225" s="46">
        <v>0</v>
      </c>
      <c r="K225" s="46">
        <v>3641.019165</v>
      </c>
      <c r="L225" s="46">
        <v>0</v>
      </c>
      <c r="M225" s="46">
        <v>4441.77123179089</v>
      </c>
      <c r="N225" s="46">
        <v>5337.253636083056</v>
      </c>
      <c r="O225" s="46">
        <f t="shared" si="10"/>
        <v>30899.86403287395</v>
      </c>
      <c r="P225" s="58"/>
      <c r="Q225" s="58"/>
      <c r="R225" s="58"/>
      <c r="S225" s="58"/>
      <c r="T225" s="58"/>
      <c r="U225" s="58"/>
      <c r="V225" s="58"/>
    </row>
    <row r="226" spans="1:22" ht="15">
      <c r="A226" s="96">
        <v>1337</v>
      </c>
      <c r="B226" s="96" t="s">
        <v>351</v>
      </c>
      <c r="C226" s="46">
        <v>0</v>
      </c>
      <c r="D226" s="46">
        <v>0</v>
      </c>
      <c r="E226" s="46">
        <v>12244.13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0"/>
        <v>12244.13</v>
      </c>
      <c r="P226" s="58"/>
      <c r="Q226" s="58"/>
      <c r="R226" s="58"/>
      <c r="S226" s="58"/>
      <c r="T226" s="58"/>
      <c r="U226" s="58"/>
      <c r="V226" s="58"/>
    </row>
    <row r="227" spans="1:22" ht="15">
      <c r="A227" s="96">
        <v>1338</v>
      </c>
      <c r="B227" s="96" t="s">
        <v>298</v>
      </c>
      <c r="C227" s="46">
        <v>2559.38</v>
      </c>
      <c r="D227" s="46">
        <v>1289.94</v>
      </c>
      <c r="E227" s="46">
        <v>429.98</v>
      </c>
      <c r="F227" s="46">
        <v>1438.77</v>
      </c>
      <c r="G227" s="46">
        <v>2397.95</v>
      </c>
      <c r="H227" s="46">
        <v>1438.77</v>
      </c>
      <c r="I227" s="46">
        <v>959.18</v>
      </c>
      <c r="J227" s="46">
        <v>3958.62</v>
      </c>
      <c r="K227" s="46">
        <v>1000</v>
      </c>
      <c r="L227" s="46">
        <v>1000</v>
      </c>
      <c r="M227" s="46">
        <v>1000</v>
      </c>
      <c r="N227" s="46">
        <v>1000</v>
      </c>
      <c r="O227" s="46">
        <f t="shared" si="10"/>
        <v>18472.59</v>
      </c>
      <c r="P227" s="58"/>
      <c r="Q227" s="58"/>
      <c r="R227" s="58"/>
      <c r="S227" s="58"/>
      <c r="T227" s="58"/>
      <c r="U227" s="58"/>
      <c r="V227" s="58"/>
    </row>
    <row r="228" spans="1:22" ht="15">
      <c r="A228" s="96">
        <v>1411</v>
      </c>
      <c r="B228" s="96" t="s">
        <v>221</v>
      </c>
      <c r="C228" s="46">
        <v>6389.31</v>
      </c>
      <c r="D228" s="46">
        <v>6358.92</v>
      </c>
      <c r="E228" s="46">
        <v>7482.66</v>
      </c>
      <c r="F228" s="46">
        <v>6235.87</v>
      </c>
      <c r="G228" s="46">
        <v>7846.4</v>
      </c>
      <c r="H228" s="46">
        <v>5946.62</v>
      </c>
      <c r="I228" s="46">
        <v>8332.28</v>
      </c>
      <c r="J228" s="46">
        <v>9109.29</v>
      </c>
      <c r="K228" s="46">
        <v>7287.4368</v>
      </c>
      <c r="L228" s="46">
        <v>7287.4368</v>
      </c>
      <c r="M228" s="46">
        <v>9109.296</v>
      </c>
      <c r="N228" s="46">
        <v>7287.4368</v>
      </c>
      <c r="O228" s="46">
        <f t="shared" si="10"/>
        <v>88672.9564</v>
      </c>
      <c r="P228" s="58"/>
      <c r="Q228" s="58"/>
      <c r="R228" s="58"/>
      <c r="S228" s="58"/>
      <c r="T228" s="58"/>
      <c r="U228" s="58"/>
      <c r="V228" s="58"/>
    </row>
    <row r="229" spans="1:22" ht="15">
      <c r="A229" s="96">
        <v>1421</v>
      </c>
      <c r="B229" s="96" t="s">
        <v>222</v>
      </c>
      <c r="C229" s="46">
        <v>0</v>
      </c>
      <c r="D229" s="46">
        <v>4592.69</v>
      </c>
      <c r="E229" s="46">
        <v>0</v>
      </c>
      <c r="F229" s="46">
        <v>5062.87</v>
      </c>
      <c r="G229" s="46">
        <v>0</v>
      </c>
      <c r="H229" s="46">
        <v>4797.33</v>
      </c>
      <c r="I229" s="46">
        <v>0</v>
      </c>
      <c r="J229" s="46">
        <v>15464.61</v>
      </c>
      <c r="K229" s="46">
        <v>0</v>
      </c>
      <c r="L229" s="46">
        <v>7588.654500000001</v>
      </c>
      <c r="M229" s="46">
        <v>0</v>
      </c>
      <c r="N229" s="46">
        <v>7588.654500000001</v>
      </c>
      <c r="O229" s="46">
        <f t="shared" si="10"/>
        <v>45094.80900000001</v>
      </c>
      <c r="P229" s="58"/>
      <c r="Q229" s="58"/>
      <c r="R229" s="58"/>
      <c r="S229" s="58"/>
      <c r="T229" s="58"/>
      <c r="U229" s="58"/>
      <c r="V229" s="58"/>
    </row>
    <row r="230" spans="1:22" ht="15">
      <c r="A230" s="96">
        <v>1431</v>
      </c>
      <c r="B230" s="96" t="s">
        <v>223</v>
      </c>
      <c r="C230" s="46">
        <v>0</v>
      </c>
      <c r="D230" s="46">
        <v>4730.48</v>
      </c>
      <c r="E230" s="46">
        <v>0</v>
      </c>
      <c r="F230" s="46">
        <v>5214.76</v>
      </c>
      <c r="G230" s="46">
        <v>0</v>
      </c>
      <c r="H230" s="46">
        <v>4941.25</v>
      </c>
      <c r="I230" s="46">
        <v>0</v>
      </c>
      <c r="J230" s="46">
        <v>16084.71</v>
      </c>
      <c r="K230" s="46">
        <v>0</v>
      </c>
      <c r="L230" s="46">
        <v>7816.3365</v>
      </c>
      <c r="M230" s="46">
        <v>0</v>
      </c>
      <c r="N230" s="46">
        <v>7816.3365</v>
      </c>
      <c r="O230" s="46">
        <f t="shared" si="10"/>
        <v>46603.87299999999</v>
      </c>
      <c r="P230" s="58"/>
      <c r="Q230" s="58"/>
      <c r="R230" s="58"/>
      <c r="S230" s="58"/>
      <c r="T230" s="58"/>
      <c r="U230" s="58"/>
      <c r="V230" s="58"/>
    </row>
    <row r="231" spans="1:22" ht="15">
      <c r="A231" s="96">
        <v>1543</v>
      </c>
      <c r="B231" s="96" t="s">
        <v>224</v>
      </c>
      <c r="C231" s="46">
        <v>203.1</v>
      </c>
      <c r="D231" s="46">
        <v>203.1</v>
      </c>
      <c r="E231" s="46">
        <v>203.1</v>
      </c>
      <c r="F231" s="46">
        <v>203.1</v>
      </c>
      <c r="G231" s="46">
        <v>203.1</v>
      </c>
      <c r="H231" s="46">
        <v>203.1</v>
      </c>
      <c r="I231" s="46">
        <v>203.1</v>
      </c>
      <c r="J231" s="46">
        <v>300</v>
      </c>
      <c r="K231" s="46">
        <v>300</v>
      </c>
      <c r="L231" s="46">
        <v>300</v>
      </c>
      <c r="M231" s="46">
        <v>300</v>
      </c>
      <c r="N231" s="46">
        <v>300</v>
      </c>
      <c r="O231" s="46">
        <f t="shared" si="10"/>
        <v>2921.7</v>
      </c>
      <c r="P231" s="58"/>
      <c r="Q231" s="58"/>
      <c r="R231" s="58"/>
      <c r="S231" s="58"/>
      <c r="T231" s="58"/>
      <c r="U231" s="58"/>
      <c r="V231" s="58"/>
    </row>
    <row r="232" spans="1:22" ht="15">
      <c r="A232" s="96">
        <v>1545</v>
      </c>
      <c r="B232" s="96" t="s">
        <v>225</v>
      </c>
      <c r="C232" s="46">
        <v>5832</v>
      </c>
      <c r="D232" s="46">
        <v>5832</v>
      </c>
      <c r="E232" s="46">
        <v>6804</v>
      </c>
      <c r="F232" s="46">
        <v>6804</v>
      </c>
      <c r="G232" s="46">
        <v>5832</v>
      </c>
      <c r="H232" s="46">
        <v>5832</v>
      </c>
      <c r="I232" s="46">
        <v>5832</v>
      </c>
      <c r="J232" s="46">
        <v>6471.23</v>
      </c>
      <c r="K232" s="46">
        <v>12942.468000000003</v>
      </c>
      <c r="L232" s="46">
        <v>6471.234000000001</v>
      </c>
      <c r="M232" s="46">
        <v>6471.234000000001</v>
      </c>
      <c r="N232" s="46">
        <v>8236.116000000002</v>
      </c>
      <c r="O232" s="46">
        <f t="shared" si="10"/>
        <v>83360.282</v>
      </c>
      <c r="P232" s="58"/>
      <c r="Q232" s="58"/>
      <c r="R232" s="58"/>
      <c r="S232" s="58"/>
      <c r="T232" s="58"/>
      <c r="U232" s="58"/>
      <c r="V232" s="58"/>
    </row>
    <row r="233" spans="1:22" ht="15">
      <c r="A233" s="96">
        <v>1547</v>
      </c>
      <c r="B233" s="96" t="s">
        <v>226</v>
      </c>
      <c r="C233" s="46">
        <v>3652.44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0"/>
        <v>3652.44</v>
      </c>
      <c r="P233" s="58"/>
      <c r="Q233" s="58"/>
      <c r="R233" s="58"/>
      <c r="S233" s="58"/>
      <c r="T233" s="58"/>
      <c r="U233" s="58"/>
      <c r="V233" s="58"/>
    </row>
    <row r="234" spans="1:22" ht="15">
      <c r="A234" s="96">
        <v>1548</v>
      </c>
      <c r="B234" s="96" t="s">
        <v>227</v>
      </c>
      <c r="C234" s="46">
        <v>0</v>
      </c>
      <c r="D234" s="46">
        <v>0</v>
      </c>
      <c r="E234" s="46">
        <v>0</v>
      </c>
      <c r="F234" s="46">
        <v>0</v>
      </c>
      <c r="G234" s="46">
        <v>4602.53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0"/>
        <v>4602.53</v>
      </c>
      <c r="P234" s="58"/>
      <c r="Q234" s="58"/>
      <c r="R234" s="58"/>
      <c r="S234" s="58"/>
      <c r="T234" s="58"/>
      <c r="U234" s="58"/>
      <c r="V234" s="58"/>
    </row>
    <row r="235" spans="1:22" ht="15">
      <c r="A235" s="96">
        <v>1592</v>
      </c>
      <c r="B235" s="96" t="s">
        <v>228</v>
      </c>
      <c r="C235" s="46">
        <v>2840.8</v>
      </c>
      <c r="D235" s="46">
        <v>2840.8</v>
      </c>
      <c r="E235" s="46">
        <v>4791.56</v>
      </c>
      <c r="F235" s="46">
        <v>3830.54</v>
      </c>
      <c r="G235" s="46">
        <v>4474.65</v>
      </c>
      <c r="H235" s="46">
        <v>3579.72</v>
      </c>
      <c r="I235" s="46">
        <v>3579.72</v>
      </c>
      <c r="J235" s="46">
        <v>7987.22</v>
      </c>
      <c r="K235" s="46">
        <v>4048.5760000000005</v>
      </c>
      <c r="L235" s="46">
        <v>4048.5760000000005</v>
      </c>
      <c r="M235" s="46">
        <v>5060.72</v>
      </c>
      <c r="N235" s="46">
        <v>4048.5760000000005</v>
      </c>
      <c r="O235" s="46">
        <f t="shared" si="10"/>
        <v>51131.458000000006</v>
      </c>
      <c r="P235" s="58"/>
      <c r="Q235" s="58"/>
      <c r="R235" s="58"/>
      <c r="S235" s="58"/>
      <c r="T235" s="58"/>
      <c r="U235" s="58"/>
      <c r="V235" s="58"/>
    </row>
    <row r="236" spans="1:22" ht="15">
      <c r="A236" s="96">
        <v>1593</v>
      </c>
      <c r="B236" s="96" t="s">
        <v>229</v>
      </c>
      <c r="C236" s="46">
        <v>2840.8</v>
      </c>
      <c r="D236" s="46">
        <v>2840.8</v>
      </c>
      <c r="E236" s="46">
        <v>4791.56</v>
      </c>
      <c r="F236" s="46">
        <v>3830.54</v>
      </c>
      <c r="G236" s="46">
        <v>4474.65</v>
      </c>
      <c r="H236" s="46">
        <v>3579.72</v>
      </c>
      <c r="I236" s="46">
        <v>3579.72</v>
      </c>
      <c r="J236" s="46">
        <v>7987.22</v>
      </c>
      <c r="K236" s="46">
        <v>4048.5760000000005</v>
      </c>
      <c r="L236" s="46">
        <v>4048.5760000000005</v>
      </c>
      <c r="M236" s="46">
        <v>5060.72</v>
      </c>
      <c r="N236" s="46">
        <v>4048.5760000000005</v>
      </c>
      <c r="O236" s="46">
        <f t="shared" si="10"/>
        <v>51131.458000000006</v>
      </c>
      <c r="P236" s="58"/>
      <c r="Q236" s="58"/>
      <c r="R236" s="58"/>
      <c r="S236" s="58"/>
      <c r="T236" s="58"/>
      <c r="U236" s="58"/>
      <c r="V236" s="58"/>
    </row>
    <row r="237" spans="1:22" ht="15">
      <c r="A237" s="96">
        <v>1612</v>
      </c>
      <c r="B237" s="96" t="s">
        <v>230</v>
      </c>
      <c r="C237" s="46">
        <v>677</v>
      </c>
      <c r="D237" s="46">
        <v>677.38</v>
      </c>
      <c r="E237" s="46">
        <v>1291</v>
      </c>
      <c r="F237" s="46">
        <v>855.39</v>
      </c>
      <c r="G237" s="46">
        <v>1063.26</v>
      </c>
      <c r="H237" s="46">
        <v>843.46</v>
      </c>
      <c r="I237" s="46">
        <v>833.19</v>
      </c>
      <c r="J237" s="46">
        <v>2261.28</v>
      </c>
      <c r="K237" s="46">
        <v>971.6582400000001</v>
      </c>
      <c r="L237" s="46">
        <v>971.6582400000001</v>
      </c>
      <c r="M237" s="46">
        <v>1214.5728000000001</v>
      </c>
      <c r="N237" s="46">
        <v>971.6582400000001</v>
      </c>
      <c r="O237" s="46">
        <f t="shared" si="10"/>
        <v>12631.507520000003</v>
      </c>
      <c r="P237" s="58"/>
      <c r="Q237" s="58"/>
      <c r="R237" s="58"/>
      <c r="S237" s="58"/>
      <c r="T237" s="58"/>
      <c r="U237" s="58"/>
      <c r="V237" s="58"/>
    </row>
    <row r="238" spans="1:22" ht="15">
      <c r="A238" s="96">
        <v>2111</v>
      </c>
      <c r="B238" s="96" t="s">
        <v>231</v>
      </c>
      <c r="C238" s="78">
        <v>0</v>
      </c>
      <c r="D238" s="78">
        <v>0</v>
      </c>
      <c r="E238" s="78">
        <v>1033.96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f t="shared" si="10"/>
        <v>1033.96</v>
      </c>
      <c r="P238" s="58"/>
      <c r="Q238" s="58"/>
      <c r="R238" s="58"/>
      <c r="S238" s="58"/>
      <c r="T238" s="58"/>
      <c r="U238" s="58"/>
      <c r="V238" s="58"/>
    </row>
    <row r="239" spans="1:22" ht="15">
      <c r="A239" s="96">
        <v>2215</v>
      </c>
      <c r="B239" s="96" t="s">
        <v>235</v>
      </c>
      <c r="C239" s="78">
        <v>2308.74</v>
      </c>
      <c r="D239" s="78">
        <v>2296.44</v>
      </c>
      <c r="E239" s="78">
        <v>2701.96</v>
      </c>
      <c r="F239" s="78">
        <v>964.15</v>
      </c>
      <c r="G239" s="78">
        <v>1775.07</v>
      </c>
      <c r="H239" s="78">
        <v>2297.69</v>
      </c>
      <c r="I239" s="78">
        <v>2182.39</v>
      </c>
      <c r="J239" s="78">
        <v>2100</v>
      </c>
      <c r="K239" s="78">
        <v>2100</v>
      </c>
      <c r="L239" s="78">
        <v>2100</v>
      </c>
      <c r="M239" s="78">
        <v>2100</v>
      </c>
      <c r="N239" s="78">
        <v>2100</v>
      </c>
      <c r="O239" s="78">
        <f t="shared" si="10"/>
        <v>25026.440000000002</v>
      </c>
      <c r="P239" s="58"/>
      <c r="Q239" s="58"/>
      <c r="R239" s="58"/>
      <c r="S239" s="58"/>
      <c r="T239" s="58"/>
      <c r="U239" s="58"/>
      <c r="V239" s="58"/>
    </row>
    <row r="240" spans="1:22" ht="15">
      <c r="A240" s="96">
        <v>2612</v>
      </c>
      <c r="B240" s="96" t="s">
        <v>316</v>
      </c>
      <c r="C240" s="78">
        <v>1805.56</v>
      </c>
      <c r="D240" s="78">
        <v>0</v>
      </c>
      <c r="E240" s="78">
        <v>993.87</v>
      </c>
      <c r="F240" s="78">
        <v>4781.61</v>
      </c>
      <c r="G240" s="78">
        <v>5026.37</v>
      </c>
      <c r="H240" s="78">
        <v>1794.01</v>
      </c>
      <c r="I240" s="78">
        <v>2668.61</v>
      </c>
      <c r="J240" s="78">
        <v>3500</v>
      </c>
      <c r="K240" s="78">
        <v>3500</v>
      </c>
      <c r="L240" s="78">
        <v>3500</v>
      </c>
      <c r="M240" s="78">
        <v>3500</v>
      </c>
      <c r="N240" s="78">
        <v>3500</v>
      </c>
      <c r="O240" s="78">
        <f t="shared" si="10"/>
        <v>34570.03</v>
      </c>
      <c r="P240" s="58"/>
      <c r="Q240" s="58"/>
      <c r="R240" s="58"/>
      <c r="S240" s="58"/>
      <c r="T240" s="58"/>
      <c r="U240" s="58"/>
      <c r="V240" s="58"/>
    </row>
    <row r="241" spans="1:22" ht="15">
      <c r="A241" s="96">
        <v>3142</v>
      </c>
      <c r="B241" s="96" t="s">
        <v>244</v>
      </c>
      <c r="C241" s="78">
        <v>650</v>
      </c>
      <c r="D241" s="78">
        <v>650</v>
      </c>
      <c r="E241" s="78">
        <v>650</v>
      </c>
      <c r="F241" s="78">
        <v>650</v>
      </c>
      <c r="G241" s="78">
        <v>650</v>
      </c>
      <c r="H241" s="78">
        <v>650</v>
      </c>
      <c r="I241" s="78">
        <v>650</v>
      </c>
      <c r="J241" s="78">
        <v>900</v>
      </c>
      <c r="K241" s="78">
        <v>900</v>
      </c>
      <c r="L241" s="78">
        <v>900</v>
      </c>
      <c r="M241" s="78">
        <v>900</v>
      </c>
      <c r="N241" s="78">
        <v>900</v>
      </c>
      <c r="O241" s="78">
        <f t="shared" si="10"/>
        <v>9050</v>
      </c>
      <c r="P241" s="58"/>
      <c r="Q241" s="58"/>
      <c r="R241" s="58"/>
      <c r="S241" s="58"/>
      <c r="T241" s="58"/>
      <c r="U241" s="58"/>
      <c r="V241" s="58"/>
    </row>
    <row r="242" spans="1:22" ht="25.5">
      <c r="A242" s="96">
        <v>3511</v>
      </c>
      <c r="B242" s="63" t="s">
        <v>261</v>
      </c>
      <c r="C242" s="78">
        <v>0</v>
      </c>
      <c r="D242" s="78">
        <v>0</v>
      </c>
      <c r="E242" s="78">
        <v>0</v>
      </c>
      <c r="F242" s="78">
        <v>0</v>
      </c>
      <c r="G242" s="78">
        <v>5220</v>
      </c>
      <c r="H242" s="78">
        <v>0</v>
      </c>
      <c r="I242" s="78">
        <v>0</v>
      </c>
      <c r="J242" s="78">
        <v>0</v>
      </c>
      <c r="K242" s="78">
        <v>5000</v>
      </c>
      <c r="L242" s="78">
        <v>0</v>
      </c>
      <c r="M242" s="78">
        <v>5000</v>
      </c>
      <c r="N242" s="78">
        <v>0</v>
      </c>
      <c r="O242" s="78">
        <f t="shared" si="10"/>
        <v>15220</v>
      </c>
      <c r="P242" s="58"/>
      <c r="Q242" s="58"/>
      <c r="R242" s="58"/>
      <c r="S242" s="58"/>
      <c r="T242" s="58"/>
      <c r="U242" s="58"/>
      <c r="V242" s="58"/>
    </row>
    <row r="243" spans="1:22" ht="25.5">
      <c r="A243" s="96">
        <v>3551</v>
      </c>
      <c r="B243" s="96" t="s">
        <v>360</v>
      </c>
      <c r="C243" s="78">
        <v>13128.88</v>
      </c>
      <c r="D243" s="78">
        <v>8073.6</v>
      </c>
      <c r="E243" s="78">
        <v>4123.8</v>
      </c>
      <c r="F243" s="78">
        <v>859.98</v>
      </c>
      <c r="G243" s="78">
        <v>8355.4</v>
      </c>
      <c r="H243" s="78">
        <v>7704.08</v>
      </c>
      <c r="I243" s="78">
        <v>8620.18</v>
      </c>
      <c r="J243" s="78">
        <v>6000</v>
      </c>
      <c r="K243" s="78">
        <v>6000</v>
      </c>
      <c r="L243" s="78">
        <v>6000</v>
      </c>
      <c r="M243" s="78">
        <v>4000</v>
      </c>
      <c r="N243" s="78">
        <v>6000</v>
      </c>
      <c r="O243" s="78">
        <f t="shared" si="10"/>
        <v>78865.92</v>
      </c>
      <c r="P243" s="58"/>
      <c r="Q243" s="58"/>
      <c r="R243" s="58"/>
      <c r="S243" s="58"/>
      <c r="T243" s="58"/>
      <c r="U243" s="58"/>
      <c r="V243" s="58"/>
    </row>
    <row r="244" spans="1:22" ht="15">
      <c r="A244" s="96">
        <v>3571</v>
      </c>
      <c r="B244" s="96" t="s">
        <v>287</v>
      </c>
      <c r="C244" s="78">
        <v>0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2000</v>
      </c>
      <c r="L244" s="78">
        <v>0</v>
      </c>
      <c r="M244" s="78">
        <v>0</v>
      </c>
      <c r="N244" s="78">
        <v>0</v>
      </c>
      <c r="O244" s="78">
        <f t="shared" si="10"/>
        <v>2000</v>
      </c>
      <c r="P244" s="58"/>
      <c r="Q244" s="58"/>
      <c r="R244" s="58"/>
      <c r="S244" s="58"/>
      <c r="T244" s="58"/>
      <c r="U244" s="58"/>
      <c r="V244" s="58"/>
    </row>
    <row r="245" spans="1:22" ht="15">
      <c r="A245" s="96">
        <v>3856</v>
      </c>
      <c r="B245" s="96" t="s">
        <v>270</v>
      </c>
      <c r="C245" s="78">
        <v>0</v>
      </c>
      <c r="D245" s="78">
        <v>0</v>
      </c>
      <c r="E245" s="78">
        <v>0</v>
      </c>
      <c r="F245" s="78">
        <v>0</v>
      </c>
      <c r="G245" s="78">
        <v>0</v>
      </c>
      <c r="H245" s="78">
        <v>116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f t="shared" si="10"/>
        <v>116</v>
      </c>
      <c r="P245" s="58"/>
      <c r="Q245" s="58"/>
      <c r="R245" s="58"/>
      <c r="S245" s="58"/>
      <c r="T245" s="58"/>
      <c r="U245" s="58"/>
      <c r="V245" s="58"/>
    </row>
    <row r="246" spans="1:22" ht="15">
      <c r="A246" s="96">
        <v>3857</v>
      </c>
      <c r="B246" s="96" t="s">
        <v>271</v>
      </c>
      <c r="C246" s="78">
        <v>0</v>
      </c>
      <c r="D246" s="78">
        <v>0</v>
      </c>
      <c r="E246" s="78">
        <v>0</v>
      </c>
      <c r="F246" s="78">
        <v>0</v>
      </c>
      <c r="G246" s="78">
        <v>0</v>
      </c>
      <c r="H246" s="78">
        <v>520.03</v>
      </c>
      <c r="I246" s="78">
        <v>0</v>
      </c>
      <c r="J246" s="78">
        <v>100</v>
      </c>
      <c r="K246" s="78">
        <v>100</v>
      </c>
      <c r="L246" s="78">
        <v>100</v>
      </c>
      <c r="M246" s="78">
        <v>100</v>
      </c>
      <c r="N246" s="78">
        <v>100</v>
      </c>
      <c r="O246" s="78">
        <f t="shared" si="10"/>
        <v>1020.03</v>
      </c>
      <c r="P246" s="58"/>
      <c r="Q246" s="58"/>
      <c r="R246" s="58"/>
      <c r="S246" s="58"/>
      <c r="T246" s="58"/>
      <c r="U246" s="58"/>
      <c r="V246" s="58"/>
    </row>
    <row r="247" spans="1:22" ht="15">
      <c r="A247" s="96">
        <v>5671</v>
      </c>
      <c r="B247" s="96" t="s">
        <v>294</v>
      </c>
      <c r="C247" s="78">
        <v>0</v>
      </c>
      <c r="D247" s="78">
        <v>0</v>
      </c>
      <c r="E247" s="78">
        <v>0</v>
      </c>
      <c r="F247" s="78">
        <v>0</v>
      </c>
      <c r="G247" s="78">
        <v>0</v>
      </c>
      <c r="H247" s="78">
        <v>0</v>
      </c>
      <c r="I247" s="78">
        <v>0</v>
      </c>
      <c r="J247" s="102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f t="shared" si="10"/>
        <v>0</v>
      </c>
      <c r="P247" s="58"/>
      <c r="Q247" s="58"/>
      <c r="R247" s="58"/>
      <c r="S247" s="58"/>
      <c r="T247" s="58"/>
      <c r="U247" s="58"/>
      <c r="V247" s="58"/>
    </row>
    <row r="248" spans="1:22" ht="39">
      <c r="A248" s="96" t="s">
        <v>353</v>
      </c>
      <c r="B248" s="96" t="s">
        <v>155</v>
      </c>
      <c r="C248" s="44">
        <f aca="true" t="shared" si="11" ref="C248:O248">SUM(C219:C247)</f>
        <v>82030.36000000002</v>
      </c>
      <c r="D248" s="44">
        <f t="shared" si="11"/>
        <v>76466.55</v>
      </c>
      <c r="E248" s="44">
        <f t="shared" si="11"/>
        <v>114852.38000000002</v>
      </c>
      <c r="F248" s="44">
        <f t="shared" si="11"/>
        <v>90571.55999999998</v>
      </c>
      <c r="G248" s="44">
        <f t="shared" si="11"/>
        <v>107330.16999999997</v>
      </c>
      <c r="H248" s="44">
        <f t="shared" si="11"/>
        <v>87416.55</v>
      </c>
      <c r="I248" s="44">
        <f t="shared" si="11"/>
        <v>79195.79000000001</v>
      </c>
      <c r="J248" s="44">
        <f t="shared" si="11"/>
        <v>172502.83000000002</v>
      </c>
      <c r="K248" s="44">
        <f t="shared" si="11"/>
        <v>104122.47148500002</v>
      </c>
      <c r="L248" s="44">
        <f t="shared" si="11"/>
        <v>102415.20932000002</v>
      </c>
      <c r="M248" s="44">
        <f t="shared" si="11"/>
        <v>112016.74171179089</v>
      </c>
      <c r="N248" s="44">
        <f t="shared" si="11"/>
        <v>109517.34495608309</v>
      </c>
      <c r="O248" s="44">
        <f t="shared" si="11"/>
        <v>1238437.9574728739</v>
      </c>
      <c r="P248" s="58"/>
      <c r="Q248" s="58"/>
      <c r="R248" s="58"/>
      <c r="S248" s="58"/>
      <c r="T248" s="58"/>
      <c r="U248" s="58"/>
      <c r="V248" s="58"/>
    </row>
    <row r="249" spans="1:22" ht="15">
      <c r="A249" s="95"/>
      <c r="C249" s="46"/>
      <c r="D249" s="46"/>
      <c r="E249" s="46"/>
      <c r="J249" s="46"/>
      <c r="K249" s="46"/>
      <c r="L249" s="46"/>
      <c r="M249" s="46"/>
      <c r="N249" s="46"/>
      <c r="O249" s="46"/>
      <c r="P249" s="58"/>
      <c r="Q249" s="58"/>
      <c r="R249" s="58"/>
      <c r="S249" s="58"/>
      <c r="T249" s="58"/>
      <c r="U249" s="58"/>
      <c r="V249" s="58"/>
    </row>
    <row r="250" spans="1:22" ht="15">
      <c r="A250" s="40">
        <v>700</v>
      </c>
      <c r="B250" s="40" t="s">
        <v>384</v>
      </c>
      <c r="C250" s="47"/>
      <c r="D250" s="47"/>
      <c r="E250" s="47"/>
      <c r="F250" s="95"/>
      <c r="G250" s="95"/>
      <c r="H250" s="95"/>
      <c r="I250" s="95"/>
      <c r="J250" s="46"/>
      <c r="K250" s="46"/>
      <c r="L250" s="46"/>
      <c r="M250" s="46"/>
      <c r="N250" s="46"/>
      <c r="O250" s="46"/>
      <c r="P250" s="58"/>
      <c r="Q250" s="58"/>
      <c r="R250" s="58"/>
      <c r="S250" s="58"/>
      <c r="T250" s="58"/>
      <c r="U250" s="58"/>
      <c r="V250" s="58"/>
    </row>
    <row r="251" spans="1:22" ht="15">
      <c r="A251" s="96">
        <v>1131</v>
      </c>
      <c r="B251" s="96" t="s">
        <v>210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30266.4</v>
      </c>
      <c r="L251" s="46">
        <v>30266.4</v>
      </c>
      <c r="M251" s="46">
        <v>37833</v>
      </c>
      <c r="N251" s="46">
        <v>30266.4</v>
      </c>
      <c r="O251" s="46">
        <f>SUM(C251:N251)</f>
        <v>128632.20000000001</v>
      </c>
      <c r="P251" s="58"/>
      <c r="Q251" s="58"/>
      <c r="R251" s="58"/>
      <c r="S251" s="58"/>
      <c r="T251" s="58"/>
      <c r="U251" s="58"/>
      <c r="V251" s="58"/>
    </row>
    <row r="252" spans="1:22" ht="15">
      <c r="A252" s="96">
        <v>1322</v>
      </c>
      <c r="B252" s="96" t="s">
        <v>213</v>
      </c>
      <c r="C252" s="46">
        <v>0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1059.324</v>
      </c>
      <c r="L252" s="46">
        <v>1059.324</v>
      </c>
      <c r="M252" s="46">
        <v>1324.1550000000002</v>
      </c>
      <c r="N252" s="46">
        <v>1059.324</v>
      </c>
      <c r="O252" s="46">
        <f aca="true" t="shared" si="12" ref="O252:O273">SUM(C252:N252)</f>
        <v>4502.127</v>
      </c>
      <c r="P252" s="58"/>
      <c r="Q252" s="58"/>
      <c r="R252" s="58"/>
      <c r="S252" s="58"/>
      <c r="T252" s="58"/>
      <c r="U252" s="58"/>
      <c r="V252" s="58"/>
    </row>
    <row r="253" spans="1:22" ht="15">
      <c r="A253" s="96">
        <v>1323</v>
      </c>
      <c r="B253" s="96" t="s">
        <v>214</v>
      </c>
      <c r="C253" s="46">
        <v>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4323.771428571428</v>
      </c>
      <c r="L253" s="46">
        <v>4323.771428571428</v>
      </c>
      <c r="M253" s="46">
        <v>4323.771428571428</v>
      </c>
      <c r="N253" s="46">
        <v>4323.771428571428</v>
      </c>
      <c r="O253" s="46">
        <f t="shared" si="12"/>
        <v>17295.085714285713</v>
      </c>
      <c r="P253" s="58"/>
      <c r="Q253" s="58"/>
      <c r="R253" s="58"/>
      <c r="S253" s="58"/>
      <c r="T253" s="58"/>
      <c r="U253" s="58"/>
      <c r="V253" s="58"/>
    </row>
    <row r="254" spans="1:22" ht="15">
      <c r="A254" s="96">
        <v>1324</v>
      </c>
      <c r="B254" s="96" t="s">
        <v>215</v>
      </c>
      <c r="C254" s="46">
        <v>0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3000</v>
      </c>
      <c r="O254" s="46">
        <f t="shared" si="12"/>
        <v>3000</v>
      </c>
      <c r="P254" s="58"/>
      <c r="Q254" s="58"/>
      <c r="R254" s="58"/>
      <c r="S254" s="58"/>
      <c r="T254" s="58"/>
      <c r="U254" s="58"/>
      <c r="V254" s="58"/>
    </row>
    <row r="255" spans="1:22" ht="15">
      <c r="A255" s="96">
        <v>1325</v>
      </c>
      <c r="B255" s="96" t="s">
        <v>216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1193.3609142857142</v>
      </c>
      <c r="L255" s="46">
        <v>1193.3609142857142</v>
      </c>
      <c r="M255" s="46">
        <v>1193.3609142857142</v>
      </c>
      <c r="N255" s="46">
        <v>1193.3609142857142</v>
      </c>
      <c r="O255" s="46">
        <f t="shared" si="12"/>
        <v>4773.443657142857</v>
      </c>
      <c r="P255" s="58"/>
      <c r="Q255" s="58"/>
      <c r="R255" s="58"/>
      <c r="S255" s="58"/>
      <c r="T255" s="58"/>
      <c r="U255" s="58"/>
      <c r="V255" s="58"/>
    </row>
    <row r="256" spans="1:22" ht="15">
      <c r="A256" s="96">
        <v>1332</v>
      </c>
      <c r="B256" s="63" t="s">
        <v>350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1000</v>
      </c>
      <c r="L256" s="46">
        <v>1000</v>
      </c>
      <c r="M256" s="46">
        <v>1000</v>
      </c>
      <c r="N256" s="46">
        <v>1000</v>
      </c>
      <c r="O256" s="46">
        <f t="shared" si="12"/>
        <v>4000</v>
      </c>
      <c r="P256" s="58"/>
      <c r="Q256" s="58"/>
      <c r="R256" s="58"/>
      <c r="S256" s="58"/>
      <c r="T256" s="58"/>
      <c r="U256" s="58"/>
      <c r="V256" s="58"/>
    </row>
    <row r="257" spans="1:22" ht="15">
      <c r="A257" s="96">
        <v>1336</v>
      </c>
      <c r="B257" s="96" t="s">
        <v>218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3641.019165</v>
      </c>
      <c r="L257" s="46">
        <v>0</v>
      </c>
      <c r="M257" s="46">
        <v>4441.77123179089</v>
      </c>
      <c r="N257" s="46">
        <v>5337.253636083056</v>
      </c>
      <c r="O257" s="46">
        <f t="shared" si="12"/>
        <v>13420.044032873946</v>
      </c>
      <c r="P257" s="58"/>
      <c r="Q257" s="58"/>
      <c r="R257" s="58"/>
      <c r="S257" s="58"/>
      <c r="T257" s="58"/>
      <c r="U257" s="58"/>
      <c r="V257" s="58"/>
    </row>
    <row r="258" spans="1:22" ht="15">
      <c r="A258" s="96">
        <v>1337</v>
      </c>
      <c r="B258" s="96" t="s">
        <v>351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2"/>
        <v>0</v>
      </c>
      <c r="P258" s="58"/>
      <c r="Q258" s="58"/>
      <c r="R258" s="58"/>
      <c r="S258" s="58"/>
      <c r="T258" s="58"/>
      <c r="U258" s="58"/>
      <c r="V258" s="58"/>
    </row>
    <row r="259" spans="1:22" ht="15">
      <c r="A259" s="96">
        <v>1338</v>
      </c>
      <c r="B259" s="96" t="s">
        <v>298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1000</v>
      </c>
      <c r="L259" s="46">
        <v>1000</v>
      </c>
      <c r="M259" s="46">
        <v>1000</v>
      </c>
      <c r="N259" s="46">
        <v>1000</v>
      </c>
      <c r="O259" s="46">
        <f t="shared" si="12"/>
        <v>4000</v>
      </c>
      <c r="P259" s="58"/>
      <c r="Q259" s="58"/>
      <c r="R259" s="58"/>
      <c r="S259" s="58"/>
      <c r="T259" s="58"/>
      <c r="U259" s="58"/>
      <c r="V259" s="58"/>
    </row>
    <row r="260" spans="1:22" ht="15">
      <c r="A260" s="96">
        <v>1411</v>
      </c>
      <c r="B260" s="96" t="s">
        <v>221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5447.952</v>
      </c>
      <c r="L260" s="46">
        <v>5447.952</v>
      </c>
      <c r="M260" s="46">
        <v>6809.94</v>
      </c>
      <c r="N260" s="46">
        <v>5447.952</v>
      </c>
      <c r="O260" s="46">
        <f t="shared" si="12"/>
        <v>23153.796000000002</v>
      </c>
      <c r="P260" s="58"/>
      <c r="Q260" s="58"/>
      <c r="R260" s="58"/>
      <c r="S260" s="58"/>
      <c r="T260" s="58"/>
      <c r="U260" s="58"/>
      <c r="V260" s="58"/>
    </row>
    <row r="261" spans="1:22" ht="15">
      <c r="A261" s="96">
        <v>1421</v>
      </c>
      <c r="B261" s="96" t="s">
        <v>222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7588.654500000001</v>
      </c>
      <c r="M261" s="46">
        <v>0</v>
      </c>
      <c r="N261" s="46">
        <v>7588.654500000001</v>
      </c>
      <c r="O261" s="46">
        <f t="shared" si="12"/>
        <v>15177.309000000001</v>
      </c>
      <c r="P261" s="58"/>
      <c r="Q261" s="58"/>
      <c r="R261" s="58"/>
      <c r="S261" s="58"/>
      <c r="T261" s="58"/>
      <c r="U261" s="58"/>
      <c r="V261" s="58"/>
    </row>
    <row r="262" spans="1:22" ht="15">
      <c r="A262" s="96">
        <v>1431</v>
      </c>
      <c r="B262" s="96" t="s">
        <v>223</v>
      </c>
      <c r="C262" s="46">
        <v>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7816.3365</v>
      </c>
      <c r="M262" s="46">
        <v>0</v>
      </c>
      <c r="N262" s="46">
        <v>7816.3365</v>
      </c>
      <c r="O262" s="46">
        <f t="shared" si="12"/>
        <v>15632.673</v>
      </c>
      <c r="P262" s="58"/>
      <c r="Q262" s="58"/>
      <c r="R262" s="58"/>
      <c r="S262" s="58"/>
      <c r="T262" s="58"/>
      <c r="U262" s="58"/>
      <c r="V262" s="58"/>
    </row>
    <row r="263" spans="1:22" ht="15">
      <c r="A263" s="96">
        <v>1543</v>
      </c>
      <c r="B263" s="96" t="s">
        <v>224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300</v>
      </c>
      <c r="L263" s="46">
        <v>300</v>
      </c>
      <c r="M263" s="46">
        <v>300</v>
      </c>
      <c r="N263" s="46">
        <v>300</v>
      </c>
      <c r="O263" s="46">
        <f t="shared" si="12"/>
        <v>1200</v>
      </c>
      <c r="P263" s="58"/>
      <c r="Q263" s="58"/>
      <c r="R263" s="58"/>
      <c r="S263" s="58"/>
      <c r="T263" s="58"/>
      <c r="U263" s="58"/>
      <c r="V263" s="58"/>
    </row>
    <row r="264" spans="1:22" ht="15">
      <c r="A264" s="96">
        <v>1545</v>
      </c>
      <c r="B264" s="96" t="s">
        <v>225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11093.52</v>
      </c>
      <c r="L264" s="46">
        <v>5546.76</v>
      </c>
      <c r="M264" s="46">
        <v>5546.76</v>
      </c>
      <c r="N264" s="46">
        <v>7059.512727272728</v>
      </c>
      <c r="O264" s="46">
        <f t="shared" si="12"/>
        <v>29246.552727272727</v>
      </c>
      <c r="P264" s="58"/>
      <c r="Q264" s="58"/>
      <c r="R264" s="58"/>
      <c r="S264" s="58"/>
      <c r="T264" s="58"/>
      <c r="U264" s="58"/>
      <c r="V264" s="58"/>
    </row>
    <row r="265" spans="1:22" ht="15">
      <c r="A265" s="96">
        <v>1547</v>
      </c>
      <c r="B265" s="96" t="s">
        <v>226</v>
      </c>
      <c r="C265" s="46">
        <v>0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2"/>
        <v>0</v>
      </c>
      <c r="P265" s="58"/>
      <c r="Q265" s="58"/>
      <c r="R265" s="58"/>
      <c r="S265" s="58"/>
      <c r="T265" s="58"/>
      <c r="U265" s="58"/>
      <c r="V265" s="58"/>
    </row>
    <row r="266" spans="1:22" ht="15">
      <c r="A266" s="96">
        <v>1548</v>
      </c>
      <c r="B266" s="96" t="s">
        <v>227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2"/>
        <v>0</v>
      </c>
      <c r="P266" s="58"/>
      <c r="Q266" s="58"/>
      <c r="R266" s="58"/>
      <c r="S266" s="58"/>
      <c r="T266" s="58"/>
      <c r="U266" s="58"/>
      <c r="V266" s="58"/>
    </row>
    <row r="267" spans="1:22" ht="15">
      <c r="A267" s="96">
        <v>1592</v>
      </c>
      <c r="B267" s="96" t="s">
        <v>228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3026.6400000000003</v>
      </c>
      <c r="L267" s="46">
        <v>3026.6400000000003</v>
      </c>
      <c r="M267" s="46">
        <v>3783.3</v>
      </c>
      <c r="N267" s="46">
        <v>3026.6400000000003</v>
      </c>
      <c r="O267" s="46">
        <f t="shared" si="12"/>
        <v>12863.220000000001</v>
      </c>
      <c r="P267" s="58"/>
      <c r="Q267" s="58"/>
      <c r="R267" s="58"/>
      <c r="S267" s="58"/>
      <c r="T267" s="58"/>
      <c r="U267" s="58"/>
      <c r="V267" s="58"/>
    </row>
    <row r="268" spans="1:22" ht="15">
      <c r="A268" s="96">
        <v>1593</v>
      </c>
      <c r="B268" s="96" t="s">
        <v>229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3026.6400000000003</v>
      </c>
      <c r="L268" s="46">
        <v>3026.6400000000003</v>
      </c>
      <c r="M268" s="46">
        <v>3783.3</v>
      </c>
      <c r="N268" s="46">
        <v>3026.6400000000003</v>
      </c>
      <c r="O268" s="46">
        <f t="shared" si="12"/>
        <v>12863.220000000001</v>
      </c>
      <c r="P268" s="58"/>
      <c r="Q268" s="58"/>
      <c r="R268" s="58"/>
      <c r="S268" s="58"/>
      <c r="T268" s="58"/>
      <c r="U268" s="58"/>
      <c r="V268" s="58"/>
    </row>
    <row r="269" spans="1:22" ht="15">
      <c r="A269" s="96">
        <v>1612</v>
      </c>
      <c r="B269" s="96" t="s">
        <v>230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726.3936</v>
      </c>
      <c r="L269" s="46">
        <v>726.3936</v>
      </c>
      <c r="M269" s="46">
        <v>907.9920000000002</v>
      </c>
      <c r="N269" s="46">
        <v>726.3936</v>
      </c>
      <c r="O269" s="46">
        <f t="shared" si="12"/>
        <v>3087.1728</v>
      </c>
      <c r="P269" s="58"/>
      <c r="Q269" s="58"/>
      <c r="R269" s="58"/>
      <c r="S269" s="58"/>
      <c r="T269" s="58"/>
      <c r="U269" s="58"/>
      <c r="V269" s="58"/>
    </row>
    <row r="270" spans="1:22" ht="15">
      <c r="A270" s="96">
        <v>2225</v>
      </c>
      <c r="B270" s="96" t="s">
        <v>311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6000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2"/>
        <v>6000</v>
      </c>
      <c r="P270" s="58"/>
      <c r="Q270" s="58"/>
      <c r="R270" s="58"/>
      <c r="S270" s="58"/>
      <c r="T270" s="58"/>
      <c r="U270" s="58"/>
      <c r="V270" s="58"/>
    </row>
    <row r="271" spans="1:22" ht="15">
      <c r="A271" s="96">
        <v>3511</v>
      </c>
      <c r="B271" s="63" t="s">
        <v>261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1000</v>
      </c>
      <c r="L271" s="46">
        <v>1000</v>
      </c>
      <c r="M271" s="46">
        <v>1000</v>
      </c>
      <c r="N271" s="46">
        <v>1000</v>
      </c>
      <c r="O271" s="46">
        <f t="shared" si="12"/>
        <v>4000</v>
      </c>
      <c r="P271" s="58"/>
      <c r="Q271" s="58"/>
      <c r="R271" s="58"/>
      <c r="S271" s="58"/>
      <c r="T271" s="58"/>
      <c r="U271" s="58"/>
      <c r="V271" s="58"/>
    </row>
    <row r="272" spans="1:22" ht="18.75" customHeight="1">
      <c r="A272" s="96">
        <v>3857</v>
      </c>
      <c r="B272" s="96" t="s">
        <v>271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500</v>
      </c>
      <c r="L272" s="46">
        <v>500</v>
      </c>
      <c r="M272" s="46">
        <v>500</v>
      </c>
      <c r="N272" s="46">
        <v>500</v>
      </c>
      <c r="O272" s="46">
        <f t="shared" si="12"/>
        <v>2000</v>
      </c>
      <c r="P272" s="58"/>
      <c r="Q272" s="58"/>
      <c r="R272" s="58"/>
      <c r="S272" s="58"/>
      <c r="T272" s="58"/>
      <c r="U272" s="58"/>
      <c r="V272" s="58"/>
    </row>
    <row r="273" spans="1:22" s="76" customFormat="1" ht="15">
      <c r="A273" s="96">
        <v>5651</v>
      </c>
      <c r="B273" s="96" t="s">
        <v>275</v>
      </c>
      <c r="C273" s="78"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13000</v>
      </c>
      <c r="K273" s="78">
        <v>0</v>
      </c>
      <c r="L273" s="78">
        <v>0</v>
      </c>
      <c r="M273" s="78">
        <v>0</v>
      </c>
      <c r="N273" s="78">
        <v>0</v>
      </c>
      <c r="O273" s="78">
        <f t="shared" si="12"/>
        <v>13000</v>
      </c>
      <c r="P273" s="75"/>
      <c r="Q273" s="75"/>
      <c r="R273" s="75"/>
      <c r="S273" s="75"/>
      <c r="T273" s="75"/>
      <c r="U273" s="75"/>
      <c r="V273" s="75"/>
    </row>
    <row r="274" spans="1:22" ht="39">
      <c r="A274" s="96" t="s">
        <v>385</v>
      </c>
      <c r="B274" s="96" t="s">
        <v>384</v>
      </c>
      <c r="C274" s="44">
        <f aca="true" t="shared" si="13" ref="C274:O274">SUM(C251:C273)</f>
        <v>0</v>
      </c>
      <c r="D274" s="44">
        <f t="shared" si="13"/>
        <v>0</v>
      </c>
      <c r="E274" s="44">
        <f t="shared" si="13"/>
        <v>0</v>
      </c>
      <c r="F274" s="44">
        <f t="shared" si="13"/>
        <v>0</v>
      </c>
      <c r="G274" s="44">
        <f t="shared" si="13"/>
        <v>0</v>
      </c>
      <c r="H274" s="44">
        <f t="shared" si="13"/>
        <v>0</v>
      </c>
      <c r="I274" s="44">
        <f t="shared" si="13"/>
        <v>0</v>
      </c>
      <c r="J274" s="44">
        <f t="shared" si="13"/>
        <v>19000</v>
      </c>
      <c r="K274" s="44">
        <f t="shared" si="13"/>
        <v>67605.02110785714</v>
      </c>
      <c r="L274" s="44">
        <f t="shared" si="13"/>
        <v>73822.23294285714</v>
      </c>
      <c r="M274" s="44">
        <f t="shared" si="13"/>
        <v>73747.35057464804</v>
      </c>
      <c r="N274" s="44">
        <f t="shared" si="13"/>
        <v>83672.23930621293</v>
      </c>
      <c r="O274" s="44">
        <f t="shared" si="13"/>
        <v>317846.84393157525</v>
      </c>
      <c r="P274" s="58"/>
      <c r="Q274" s="58"/>
      <c r="R274" s="58"/>
      <c r="S274" s="58"/>
      <c r="T274" s="58"/>
      <c r="U274" s="58"/>
      <c r="V274" s="58"/>
    </row>
    <row r="275" spans="1:22" ht="15">
      <c r="A275" s="95"/>
      <c r="C275" s="46"/>
      <c r="D275" s="46"/>
      <c r="E275" s="46"/>
      <c r="J275" s="46"/>
      <c r="K275" s="46"/>
      <c r="L275" s="46"/>
      <c r="M275" s="46"/>
      <c r="N275" s="46"/>
      <c r="O275" s="46"/>
      <c r="P275" s="58"/>
      <c r="Q275" s="58"/>
      <c r="R275" s="58"/>
      <c r="S275" s="58"/>
      <c r="T275" s="58"/>
      <c r="U275" s="58"/>
      <c r="V275" s="58"/>
    </row>
    <row r="276" spans="1:22" ht="15">
      <c r="A276" s="95"/>
      <c r="C276" s="46"/>
      <c r="D276" s="46"/>
      <c r="E276" s="46"/>
      <c r="J276" s="46"/>
      <c r="K276" s="46"/>
      <c r="L276" s="46"/>
      <c r="M276" s="46"/>
      <c r="N276" s="46"/>
      <c r="O276" s="46"/>
      <c r="P276" s="58"/>
      <c r="Q276" s="58"/>
      <c r="R276" s="58"/>
      <c r="S276" s="58"/>
      <c r="T276" s="58"/>
      <c r="U276" s="58"/>
      <c r="V276" s="58"/>
    </row>
    <row r="277" spans="1:22" ht="15">
      <c r="A277" s="95"/>
      <c r="B277" s="96" t="s">
        <v>354</v>
      </c>
      <c r="C277" s="44">
        <f aca="true" t="shared" si="14" ref="C277:O277">+C59+C113+C148+C188+C216+C248+C274</f>
        <v>5257960.960000001</v>
      </c>
      <c r="D277" s="44">
        <f t="shared" si="14"/>
        <v>7695599.97</v>
      </c>
      <c r="E277" s="44">
        <f t="shared" si="14"/>
        <v>8163452.039999999</v>
      </c>
      <c r="F277" s="44">
        <f t="shared" si="14"/>
        <v>6580500.039999999</v>
      </c>
      <c r="G277" s="44">
        <f t="shared" si="14"/>
        <v>8411472.690000001</v>
      </c>
      <c r="H277" s="44">
        <f t="shared" si="14"/>
        <v>6535572.6</v>
      </c>
      <c r="I277" s="44">
        <f>+I59+I113+I148+I188+I216+I248+I274</f>
        <v>5353205.4399999995</v>
      </c>
      <c r="J277" s="44">
        <f>+J59+J113+J148+J188+J216+J248+J274</f>
        <v>7496912.330000001</v>
      </c>
      <c r="K277" s="44">
        <f t="shared" si="14"/>
        <v>7070564.234434126</v>
      </c>
      <c r="L277" s="44">
        <f t="shared" si="14"/>
        <v>4769394.843849446</v>
      </c>
      <c r="M277" s="44">
        <f t="shared" si="14"/>
        <v>4144464.601345907</v>
      </c>
      <c r="N277" s="44">
        <f t="shared" si="14"/>
        <v>4085889.0149000487</v>
      </c>
      <c r="O277" s="44">
        <f t="shared" si="14"/>
        <v>75564988.76452953</v>
      </c>
      <c r="P277" s="58">
        <v>70003473.8</v>
      </c>
      <c r="Q277" s="58"/>
      <c r="R277" s="58"/>
      <c r="S277" s="58"/>
      <c r="T277" s="58"/>
      <c r="U277" s="58"/>
      <c r="V277" s="58"/>
    </row>
    <row r="278" spans="6:16" ht="15">
      <c r="F278" s="44"/>
      <c r="G278" s="44"/>
      <c r="H278" s="96"/>
      <c r="I278" s="44"/>
      <c r="P278" s="58"/>
    </row>
    <row r="279" spans="4:16" ht="15">
      <c r="D279" s="46"/>
      <c r="E279" s="46"/>
      <c r="F279" s="44"/>
      <c r="G279" s="44"/>
      <c r="H279" s="44"/>
      <c r="I279" s="44"/>
      <c r="J279" s="46"/>
      <c r="O279" s="46">
        <f>'Ingresos 2018'!O95-'Hoja 1'!O277</f>
        <v>7460732.685470477</v>
      </c>
      <c r="P279" s="58">
        <f>O277-P277</f>
        <v>5561514.964529529</v>
      </c>
    </row>
    <row r="280" spans="1:17" ht="15">
      <c r="A280" s="115" t="s">
        <v>178</v>
      </c>
      <c r="B280" s="115"/>
      <c r="C280" s="115"/>
      <c r="D280" s="115"/>
      <c r="E280" s="115"/>
      <c r="F280" s="44"/>
      <c r="G280" s="44"/>
      <c r="H280" s="96"/>
      <c r="I280" s="44"/>
      <c r="N280" s="46"/>
      <c r="O280" s="46"/>
      <c r="P280" s="58"/>
      <c r="Q280" s="58"/>
    </row>
    <row r="281" spans="1:17" ht="15">
      <c r="A281" s="28" t="str">
        <f>'Ingresos 2018'!A100</f>
        <v>LEON, GTO., A 31 DE DICIEMBRE DE 2018</v>
      </c>
      <c r="B281" s="53"/>
      <c r="C281" s="53"/>
      <c r="D281" s="53"/>
      <c r="E281" s="53"/>
      <c r="F281" s="44"/>
      <c r="G281" s="44"/>
      <c r="H281" s="96"/>
      <c r="I281" s="44"/>
      <c r="N281" s="46"/>
      <c r="O281" s="46"/>
      <c r="P281" s="57">
        <v>5561513.88</v>
      </c>
      <c r="Q281" s="2"/>
    </row>
    <row r="282" spans="1:17" ht="15">
      <c r="A282" s="25"/>
      <c r="B282" s="26"/>
      <c r="C282" s="26"/>
      <c r="D282" s="26"/>
      <c r="E282" s="26"/>
      <c r="F282" s="44"/>
      <c r="G282" s="44"/>
      <c r="H282" s="44"/>
      <c r="I282" s="44"/>
      <c r="O282" s="46"/>
      <c r="P282" s="58"/>
      <c r="Q282" s="2"/>
    </row>
    <row r="283" spans="1:17" ht="15">
      <c r="A283" s="25" t="s">
        <v>180</v>
      </c>
      <c r="B283" s="26"/>
      <c r="C283" s="26"/>
      <c r="D283" s="26"/>
      <c r="E283" s="26"/>
      <c r="F283" s="44"/>
      <c r="G283" s="44"/>
      <c r="H283" s="96"/>
      <c r="I283" s="44"/>
      <c r="O283" s="46"/>
      <c r="P283" s="58">
        <f>P279-P281</f>
        <v>1.084529529325664</v>
      </c>
      <c r="Q283" s="2"/>
    </row>
    <row r="284" spans="1:17" ht="15">
      <c r="A284" s="27" t="s">
        <v>181</v>
      </c>
      <c r="B284" s="26"/>
      <c r="C284" s="26"/>
      <c r="D284" s="26"/>
      <c r="E284" s="26"/>
      <c r="F284" s="44"/>
      <c r="G284" s="44"/>
      <c r="H284" s="96"/>
      <c r="I284" s="44"/>
      <c r="O284" s="46"/>
      <c r="Q284" s="2"/>
    </row>
    <row r="285" spans="1:17" ht="15">
      <c r="A285" s="26"/>
      <c r="B285" s="3"/>
      <c r="C285" s="3"/>
      <c r="D285" s="30" t="s">
        <v>184</v>
      </c>
      <c r="E285" s="28"/>
      <c r="F285" s="44"/>
      <c r="G285" s="44"/>
      <c r="H285" s="96"/>
      <c r="I285" s="44"/>
      <c r="O285" s="46"/>
      <c r="Q285" s="2"/>
    </row>
    <row r="286" spans="1:17" ht="15">
      <c r="A286" s="26"/>
      <c r="B286" s="3"/>
      <c r="C286" s="3"/>
      <c r="D286" s="29" t="s">
        <v>183</v>
      </c>
      <c r="E286" s="29"/>
      <c r="F286" s="44"/>
      <c r="G286" s="44"/>
      <c r="H286" s="96"/>
      <c r="I286" s="44"/>
      <c r="O286" s="46"/>
      <c r="Q286" s="2"/>
    </row>
    <row r="287" spans="1:17" ht="15">
      <c r="A287" s="28" t="s">
        <v>182</v>
      </c>
      <c r="B287" s="3"/>
      <c r="C287" s="3"/>
      <c r="D287" s="28"/>
      <c r="E287" s="27"/>
      <c r="F287" s="44"/>
      <c r="G287" s="44"/>
      <c r="H287" s="96"/>
      <c r="I287" s="44"/>
      <c r="P287" s="58"/>
      <c r="Q287" s="2"/>
    </row>
    <row r="288" spans="1:17" ht="15">
      <c r="A288" s="26" t="s">
        <v>185</v>
      </c>
      <c r="B288" s="31"/>
      <c r="C288" s="31"/>
      <c r="D288" s="27"/>
      <c r="E288" s="27"/>
      <c r="F288" s="44"/>
      <c r="G288" s="44"/>
      <c r="H288" s="96"/>
      <c r="I288" s="44"/>
      <c r="Q288" s="2"/>
    </row>
    <row r="289" spans="1:17" ht="15">
      <c r="A289" s="28"/>
      <c r="B289" s="3"/>
      <c r="C289" s="3"/>
      <c r="D289" s="30" t="s">
        <v>367</v>
      </c>
      <c r="E289" s="30"/>
      <c r="F289" s="44"/>
      <c r="H289" s="26"/>
      <c r="Q289" s="2"/>
    </row>
    <row r="290" spans="1:17" ht="15">
      <c r="A290" s="26"/>
      <c r="B290" s="3"/>
      <c r="C290" s="3"/>
      <c r="D290" s="29" t="s">
        <v>187</v>
      </c>
      <c r="E290" s="29"/>
      <c r="F290" s="44"/>
      <c r="H290" s="26"/>
      <c r="Q290" s="2"/>
    </row>
    <row r="291" spans="1:17" ht="15">
      <c r="A291" s="25" t="s">
        <v>355</v>
      </c>
      <c r="B291" s="3"/>
      <c r="C291" s="3"/>
      <c r="D291" s="27"/>
      <c r="E291" s="27"/>
      <c r="F291" s="44"/>
      <c r="Q291" s="2"/>
    </row>
    <row r="292" spans="1:17" ht="15">
      <c r="A292" s="26" t="s">
        <v>187</v>
      </c>
      <c r="B292" s="3"/>
      <c r="C292" s="3"/>
      <c r="D292" s="27"/>
      <c r="E292" s="27"/>
      <c r="F292" s="44"/>
      <c r="Q292" s="2"/>
    </row>
    <row r="293" spans="1:17" ht="15">
      <c r="A293" s="32"/>
      <c r="B293" s="3"/>
      <c r="C293" s="3"/>
      <c r="D293" s="30" t="s">
        <v>356</v>
      </c>
      <c r="E293" s="30"/>
      <c r="F293" s="44"/>
      <c r="Q293" s="2"/>
    </row>
    <row r="294" spans="1:17" ht="15">
      <c r="A294" s="26"/>
      <c r="B294" s="3"/>
      <c r="C294" s="3"/>
      <c r="D294" s="29" t="s">
        <v>187</v>
      </c>
      <c r="E294" s="29"/>
      <c r="F294" s="44"/>
      <c r="Q294" s="2"/>
    </row>
    <row r="295" spans="1:17" ht="15">
      <c r="A295" s="25" t="s">
        <v>357</v>
      </c>
      <c r="B295" s="26"/>
      <c r="C295" s="26"/>
      <c r="D295" s="26"/>
      <c r="E295" s="26"/>
      <c r="F295" s="44"/>
      <c r="Q295" s="2"/>
    </row>
    <row r="296" spans="1:17" ht="15">
      <c r="A296" s="26" t="s">
        <v>187</v>
      </c>
      <c r="B296" s="26"/>
      <c r="C296" s="26"/>
      <c r="D296" s="26"/>
      <c r="E296" s="26"/>
      <c r="F296" s="44"/>
      <c r="Q296" s="2"/>
    </row>
    <row r="297" spans="6:17" ht="15">
      <c r="F297" s="44"/>
      <c r="P297" s="2"/>
      <c r="Q297" s="2"/>
    </row>
    <row r="298" spans="6:17" ht="15">
      <c r="F298" s="44"/>
      <c r="P298" s="2"/>
      <c r="Q298" s="2"/>
    </row>
    <row r="299" spans="6:17" ht="15">
      <c r="F299" s="46"/>
      <c r="P299" s="2"/>
      <c r="Q299" s="2"/>
    </row>
    <row r="300" spans="6:17" ht="15">
      <c r="F300" s="47"/>
      <c r="P300" s="2"/>
      <c r="Q300" s="2"/>
    </row>
    <row r="301" spans="6:17" ht="15">
      <c r="F301" s="44"/>
      <c r="P301" s="2"/>
      <c r="Q301" s="2"/>
    </row>
    <row r="302" spans="6:17" ht="15">
      <c r="F302" s="44"/>
      <c r="P302" s="2"/>
      <c r="Q302" s="2"/>
    </row>
    <row r="303" spans="6:17" ht="15">
      <c r="F303" s="44"/>
      <c r="P303" s="2"/>
      <c r="Q303" s="2"/>
    </row>
    <row r="304" spans="6:17" ht="15">
      <c r="F304" s="44"/>
      <c r="P304" s="2"/>
      <c r="Q304" s="2"/>
    </row>
    <row r="305" spans="6:17" ht="15">
      <c r="F305" s="44"/>
      <c r="P305" s="2"/>
      <c r="Q305" s="2"/>
    </row>
    <row r="306" spans="6:17" ht="15">
      <c r="F306" s="44"/>
      <c r="P306" s="2"/>
      <c r="Q306" s="2"/>
    </row>
    <row r="307" spans="6:17" ht="15">
      <c r="F307" s="44"/>
      <c r="P307" s="2"/>
      <c r="Q307" s="2"/>
    </row>
    <row r="308" spans="6:17" ht="15">
      <c r="F308" s="44"/>
      <c r="P308" s="2"/>
      <c r="Q308" s="2"/>
    </row>
    <row r="309" spans="6:17" ht="15">
      <c r="F309" s="44"/>
      <c r="P309" s="2"/>
      <c r="Q309" s="2"/>
    </row>
    <row r="310" spans="6:17" ht="15">
      <c r="F310" s="44"/>
      <c r="P310" s="2"/>
      <c r="Q310" s="2"/>
    </row>
    <row r="311" spans="6:17" ht="15">
      <c r="F311" s="44"/>
      <c r="P311" s="2"/>
      <c r="Q311" s="2"/>
    </row>
    <row r="312" spans="6:17" ht="15">
      <c r="F312" s="44"/>
      <c r="P312" s="2"/>
      <c r="Q312" s="2"/>
    </row>
    <row r="313" spans="6:17" ht="15">
      <c r="F313" s="44"/>
      <c r="P313" s="2"/>
      <c r="Q313" s="2"/>
    </row>
    <row r="314" spans="6:17" ht="15">
      <c r="F314" s="44"/>
      <c r="P314" s="2"/>
      <c r="Q314" s="2"/>
    </row>
    <row r="315" spans="6:17" ht="15">
      <c r="F315" s="44"/>
      <c r="P315" s="2"/>
      <c r="Q315" s="2"/>
    </row>
    <row r="316" spans="6:17" ht="15">
      <c r="F316" s="44"/>
      <c r="P316" s="2"/>
      <c r="Q316" s="2"/>
    </row>
    <row r="317" spans="6:17" ht="15">
      <c r="F317" s="44"/>
      <c r="P317" s="2"/>
      <c r="Q317" s="2"/>
    </row>
    <row r="318" spans="6:17" ht="15">
      <c r="F318" s="44"/>
      <c r="P318" s="2"/>
      <c r="Q318" s="2"/>
    </row>
    <row r="319" spans="6:17" ht="15">
      <c r="F319" s="44"/>
      <c r="P319" s="2"/>
      <c r="Q319" s="2"/>
    </row>
    <row r="320" spans="6:17" ht="15">
      <c r="F320" s="44"/>
      <c r="P320" s="2"/>
      <c r="Q320" s="2"/>
    </row>
    <row r="321" spans="6:17" ht="15">
      <c r="F321" s="44"/>
      <c r="P321" s="2"/>
      <c r="Q321" s="2"/>
    </row>
    <row r="322" spans="6:17" ht="15">
      <c r="F322" s="44"/>
      <c r="P322" s="2"/>
      <c r="Q322" s="2"/>
    </row>
    <row r="323" spans="6:17" ht="15">
      <c r="F323" s="44"/>
      <c r="P323" s="2"/>
      <c r="Q323" s="2"/>
    </row>
    <row r="324" spans="6:17" ht="15">
      <c r="F324" s="44"/>
      <c r="P324" s="2"/>
      <c r="Q324" s="2"/>
    </row>
    <row r="325" spans="6:17" ht="15">
      <c r="F325" s="44"/>
      <c r="P325" s="2"/>
      <c r="Q325" s="2"/>
    </row>
    <row r="326" spans="6:17" ht="15">
      <c r="F326" s="44"/>
      <c r="P326" s="2"/>
      <c r="Q326" s="2"/>
    </row>
    <row r="327" spans="6:17" ht="15">
      <c r="F327" s="44"/>
      <c r="P327" s="2"/>
      <c r="Q327" s="2"/>
    </row>
    <row r="328" spans="6:17" ht="15">
      <c r="F328" s="44"/>
      <c r="P328" s="2"/>
      <c r="Q328" s="2"/>
    </row>
    <row r="329" spans="6:17" ht="15">
      <c r="F329" s="44"/>
      <c r="P329" s="2"/>
      <c r="Q329" s="2"/>
    </row>
    <row r="330" spans="6:17" ht="15">
      <c r="F330" s="44"/>
      <c r="P330" s="2"/>
      <c r="Q330" s="2"/>
    </row>
    <row r="331" spans="6:17" ht="15">
      <c r="F331" s="44"/>
      <c r="P331" s="2"/>
      <c r="Q331" s="2"/>
    </row>
    <row r="332" spans="6:17" ht="15">
      <c r="F332" s="44"/>
      <c r="P332" s="2"/>
      <c r="Q332" s="2"/>
    </row>
    <row r="333" spans="6:17" ht="15">
      <c r="F333" s="28"/>
      <c r="P333" s="2"/>
      <c r="Q333" s="2"/>
    </row>
    <row r="334" spans="6:17" ht="15">
      <c r="F334" s="29"/>
      <c r="P334" s="2"/>
      <c r="Q334" s="2"/>
    </row>
    <row r="335" spans="6:17" ht="15">
      <c r="F335" s="27"/>
      <c r="P335" s="2"/>
      <c r="Q335" s="2"/>
    </row>
    <row r="336" spans="6:17" ht="15">
      <c r="F336" s="27"/>
      <c r="P336" s="2"/>
      <c r="Q336" s="2"/>
    </row>
    <row r="337" spans="6:17" ht="15">
      <c r="F337" s="30"/>
      <c r="P337" s="2"/>
      <c r="Q337" s="2"/>
    </row>
    <row r="338" spans="6:17" ht="15">
      <c r="F338" s="29"/>
      <c r="P338" s="2"/>
      <c r="Q338" s="2"/>
    </row>
    <row r="339" spans="6:17" ht="15">
      <c r="F339" s="27"/>
      <c r="P339" s="2"/>
      <c r="Q339" s="2"/>
    </row>
    <row r="340" spans="6:17" ht="15">
      <c r="F340" s="27"/>
      <c r="P340" s="2"/>
      <c r="Q340" s="2"/>
    </row>
    <row r="341" spans="6:17" ht="15">
      <c r="F341" s="30"/>
      <c r="P341" s="2"/>
      <c r="Q341" s="2"/>
    </row>
    <row r="342" spans="6:17" ht="15">
      <c r="F342" s="29"/>
      <c r="P342" s="2"/>
      <c r="Q342" s="2"/>
    </row>
    <row r="343" spans="6:17" ht="15">
      <c r="F343" s="26"/>
      <c r="P343" s="2"/>
      <c r="Q343" s="2"/>
    </row>
    <row r="344" spans="6:17" ht="15">
      <c r="F344" s="26"/>
      <c r="P344" s="2"/>
      <c r="Q344" s="2"/>
    </row>
  </sheetData>
  <sheetProtection/>
  <mergeCells count="6">
    <mergeCell ref="A1:O1"/>
    <mergeCell ref="A2:O2"/>
    <mergeCell ref="A5:B5"/>
    <mergeCell ref="A6:B6"/>
    <mergeCell ref="A7:B7"/>
    <mergeCell ref="A280:E280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Gcia_Contable</dc:creator>
  <cp:keywords/>
  <dc:description/>
  <cp:lastModifiedBy>Luffi</cp:lastModifiedBy>
  <cp:lastPrinted>2018-02-19T19:13:28Z</cp:lastPrinted>
  <dcterms:created xsi:type="dcterms:W3CDTF">2013-08-08T16:06:15Z</dcterms:created>
  <dcterms:modified xsi:type="dcterms:W3CDTF">2019-01-22T19:38:03Z</dcterms:modified>
  <cp:category/>
  <cp:version/>
  <cp:contentType/>
  <cp:contentStatus/>
</cp:coreProperties>
</file>