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2019\Informacion Financiera 2019\Fomato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63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" i="9" l="1"/>
  <c r="E10" i="9"/>
  <c r="D10" i="9"/>
  <c r="C10" i="9"/>
  <c r="B10" i="9"/>
  <c r="G11" i="8"/>
  <c r="C16" i="7"/>
  <c r="C15" i="7"/>
  <c r="C14" i="7"/>
  <c r="C13" i="7"/>
  <c r="C12" i="7"/>
  <c r="C11" i="7"/>
  <c r="C10" i="7"/>
  <c r="D34" i="5"/>
  <c r="C47" i="1" l="1"/>
  <c r="C60" i="1"/>
  <c r="C137" i="6" l="1"/>
  <c r="D137" i="6"/>
  <c r="E137" i="6"/>
  <c r="F137" i="6"/>
  <c r="B137" i="6"/>
  <c r="C62" i="6"/>
  <c r="D62" i="6"/>
  <c r="E62" i="6"/>
  <c r="S55" i="24" s="1"/>
  <c r="F62" i="6"/>
  <c r="B62" i="6"/>
  <c r="B8" i="10"/>
  <c r="C6" i="23"/>
  <c r="A2" i="14" s="1"/>
  <c r="B9" i="1"/>
  <c r="H25" i="23"/>
  <c r="G25" i="23"/>
  <c r="F25" i="23"/>
  <c r="D5" i="13" s="1"/>
  <c r="E25" i="23"/>
  <c r="D25" i="23"/>
  <c r="G30" i="9"/>
  <c r="G28" i="9" s="1"/>
  <c r="U20" i="27" s="1"/>
  <c r="G31" i="9"/>
  <c r="G29" i="9"/>
  <c r="G26" i="9"/>
  <c r="G27" i="9"/>
  <c r="G25" i="9"/>
  <c r="U17" i="27" s="1"/>
  <c r="G23" i="9"/>
  <c r="G22" i="9"/>
  <c r="G19" i="9"/>
  <c r="U12" i="27" s="1"/>
  <c r="G18" i="9"/>
  <c r="G17" i="9"/>
  <c r="G14" i="9"/>
  <c r="G15" i="9"/>
  <c r="G13" i="9"/>
  <c r="G12" i="9" s="1"/>
  <c r="G11" i="9"/>
  <c r="G10" i="9"/>
  <c r="G73" i="8"/>
  <c r="G74" i="8"/>
  <c r="G71" i="8" s="1"/>
  <c r="U63" i="26" s="1"/>
  <c r="G75" i="8"/>
  <c r="G72" i="8"/>
  <c r="G63" i="8"/>
  <c r="U55" i="26" s="1"/>
  <c r="G64" i="8"/>
  <c r="G65" i="8"/>
  <c r="U57" i="26" s="1"/>
  <c r="G66" i="8"/>
  <c r="U58" i="26" s="1"/>
  <c r="G67" i="8"/>
  <c r="U59" i="26" s="1"/>
  <c r="G68" i="8"/>
  <c r="G69" i="8"/>
  <c r="U61" i="26" s="1"/>
  <c r="G70" i="8"/>
  <c r="U62" i="26" s="1"/>
  <c r="G62" i="8"/>
  <c r="U54" i="26" s="1"/>
  <c r="G55" i="8"/>
  <c r="G56" i="8"/>
  <c r="G57" i="8"/>
  <c r="G58" i="8"/>
  <c r="G53" i="8" s="1"/>
  <c r="U45" i="26" s="1"/>
  <c r="G59" i="8"/>
  <c r="G60" i="8"/>
  <c r="G54" i="8"/>
  <c r="G46" i="8"/>
  <c r="U38" i="26" s="1"/>
  <c r="G47" i="8"/>
  <c r="G48" i="8"/>
  <c r="G49" i="8"/>
  <c r="G50" i="8"/>
  <c r="U42" i="26" s="1"/>
  <c r="G51" i="8"/>
  <c r="G52" i="8"/>
  <c r="G45" i="8"/>
  <c r="G39" i="8"/>
  <c r="G37" i="8" s="1"/>
  <c r="U30" i="26" s="1"/>
  <c r="G40" i="8"/>
  <c r="G41" i="8"/>
  <c r="G38" i="8"/>
  <c r="U31" i="26" s="1"/>
  <c r="G12" i="8"/>
  <c r="G13" i="8"/>
  <c r="G14" i="8"/>
  <c r="G15" i="8"/>
  <c r="G16" i="8"/>
  <c r="G17" i="8"/>
  <c r="G18" i="8"/>
  <c r="G20" i="8"/>
  <c r="G21" i="8"/>
  <c r="U14" i="26" s="1"/>
  <c r="G22" i="8"/>
  <c r="G23" i="8"/>
  <c r="G24" i="8"/>
  <c r="G25" i="8"/>
  <c r="U18" i="26" s="1"/>
  <c r="G26" i="8"/>
  <c r="G28" i="8"/>
  <c r="G29" i="8"/>
  <c r="G30" i="8"/>
  <c r="G27" i="8" s="1"/>
  <c r="U20" i="26" s="1"/>
  <c r="G31" i="8"/>
  <c r="G32" i="8"/>
  <c r="G33" i="8"/>
  <c r="G34" i="8"/>
  <c r="U27" i="26" s="1"/>
  <c r="G35" i="8"/>
  <c r="G36" i="8"/>
  <c r="G21" i="7"/>
  <c r="G22" i="7"/>
  <c r="G23" i="7"/>
  <c r="G19" i="7" s="1"/>
  <c r="U3" i="25" s="1"/>
  <c r="G24" i="7"/>
  <c r="G25" i="7"/>
  <c r="G26" i="7"/>
  <c r="G27" i="7"/>
  <c r="G20" i="7"/>
  <c r="G11" i="7"/>
  <c r="G12" i="7"/>
  <c r="G13" i="7"/>
  <c r="G9" i="7" s="1"/>
  <c r="G14" i="7"/>
  <c r="G15" i="7"/>
  <c r="G16" i="7"/>
  <c r="G17" i="7"/>
  <c r="G10" i="7"/>
  <c r="B10" i="6"/>
  <c r="B18" i="6"/>
  <c r="B28" i="6"/>
  <c r="B38" i="6"/>
  <c r="B48" i="6"/>
  <c r="B58" i="6"/>
  <c r="B71" i="6"/>
  <c r="P64" i="24" s="1"/>
  <c r="B75" i="6"/>
  <c r="G152" i="6"/>
  <c r="G153" i="6"/>
  <c r="U145" i="24" s="1"/>
  <c r="G154" i="6"/>
  <c r="U146" i="24" s="1"/>
  <c r="G155" i="6"/>
  <c r="G156" i="6"/>
  <c r="G157" i="6"/>
  <c r="U149" i="24" s="1"/>
  <c r="G151" i="6"/>
  <c r="G150" i="6" s="1"/>
  <c r="U142" i="24" s="1"/>
  <c r="G148" i="6"/>
  <c r="G149" i="6"/>
  <c r="G147" i="6"/>
  <c r="G146" i="6" s="1"/>
  <c r="U138" i="24" s="1"/>
  <c r="G139" i="6"/>
  <c r="U131" i="24" s="1"/>
  <c r="G140" i="6"/>
  <c r="G141" i="6"/>
  <c r="G142" i="6"/>
  <c r="G143" i="6"/>
  <c r="U135" i="24" s="1"/>
  <c r="G144" i="6"/>
  <c r="G145" i="6"/>
  <c r="G138" i="6"/>
  <c r="G135" i="6"/>
  <c r="G133" i="6" s="1"/>
  <c r="U125" i="24" s="1"/>
  <c r="G136" i="6"/>
  <c r="G134" i="6"/>
  <c r="G125" i="6"/>
  <c r="G126" i="6"/>
  <c r="U118" i="24" s="1"/>
  <c r="G127" i="6"/>
  <c r="G128" i="6"/>
  <c r="G129" i="6"/>
  <c r="G130" i="6"/>
  <c r="U122" i="24" s="1"/>
  <c r="G131" i="6"/>
  <c r="G132" i="6"/>
  <c r="G124" i="6"/>
  <c r="G123" i="6" s="1"/>
  <c r="U115" i="24" s="1"/>
  <c r="G115" i="6"/>
  <c r="G116" i="6"/>
  <c r="G117" i="6"/>
  <c r="G118" i="6"/>
  <c r="G119" i="6"/>
  <c r="G120" i="6"/>
  <c r="G121" i="6"/>
  <c r="G122" i="6"/>
  <c r="G114" i="6"/>
  <c r="U106" i="24" s="1"/>
  <c r="G105" i="6"/>
  <c r="G106" i="6"/>
  <c r="G107" i="6"/>
  <c r="G108" i="6"/>
  <c r="U100" i="24" s="1"/>
  <c r="G109" i="6"/>
  <c r="G110" i="6"/>
  <c r="G111" i="6"/>
  <c r="G112" i="6"/>
  <c r="U104" i="24" s="1"/>
  <c r="G104" i="6"/>
  <c r="G95" i="6"/>
  <c r="U87" i="24" s="1"/>
  <c r="G96" i="6"/>
  <c r="G97" i="6"/>
  <c r="G98" i="6"/>
  <c r="G99" i="6"/>
  <c r="U91" i="24" s="1"/>
  <c r="G100" i="6"/>
  <c r="G101" i="6"/>
  <c r="G102" i="6"/>
  <c r="G94" i="6"/>
  <c r="G93" i="6" s="1"/>
  <c r="U85" i="24" s="1"/>
  <c r="G87" i="6"/>
  <c r="G88" i="6"/>
  <c r="U80" i="24" s="1"/>
  <c r="G89" i="6"/>
  <c r="G90" i="6"/>
  <c r="G91" i="6"/>
  <c r="G92" i="6"/>
  <c r="U84" i="24" s="1"/>
  <c r="G86" i="6"/>
  <c r="G77" i="6"/>
  <c r="G78" i="6"/>
  <c r="G79" i="6"/>
  <c r="U72" i="24" s="1"/>
  <c r="G80" i="6"/>
  <c r="G81" i="6"/>
  <c r="G82" i="6"/>
  <c r="G76" i="6"/>
  <c r="U69" i="24" s="1"/>
  <c r="G73" i="6"/>
  <c r="G74" i="6"/>
  <c r="G72" i="6"/>
  <c r="G64" i="6"/>
  <c r="U57" i="24" s="1"/>
  <c r="G65" i="6"/>
  <c r="G66" i="6"/>
  <c r="G67" i="6"/>
  <c r="G68" i="6"/>
  <c r="U61" i="24" s="1"/>
  <c r="G69" i="6"/>
  <c r="G70" i="6"/>
  <c r="G63" i="6"/>
  <c r="G60" i="6"/>
  <c r="G61" i="6"/>
  <c r="G59" i="6"/>
  <c r="G50" i="6"/>
  <c r="G51" i="6"/>
  <c r="G52" i="6"/>
  <c r="G53" i="6"/>
  <c r="U46" i="24" s="1"/>
  <c r="G54" i="6"/>
  <c r="G55" i="6"/>
  <c r="U48" i="24" s="1"/>
  <c r="G56" i="6"/>
  <c r="G57" i="6"/>
  <c r="G49" i="6"/>
  <c r="G40" i="6"/>
  <c r="U33" i="24" s="1"/>
  <c r="G41" i="6"/>
  <c r="G42" i="6"/>
  <c r="G43" i="6"/>
  <c r="G44" i="6"/>
  <c r="U37" i="24" s="1"/>
  <c r="G45" i="6"/>
  <c r="G46" i="6"/>
  <c r="G47" i="6"/>
  <c r="G39" i="6"/>
  <c r="G30" i="6"/>
  <c r="U23" i="24" s="1"/>
  <c r="G31" i="6"/>
  <c r="G32" i="6"/>
  <c r="U25" i="24" s="1"/>
  <c r="G33" i="6"/>
  <c r="U26" i="24" s="1"/>
  <c r="G34" i="6"/>
  <c r="U27" i="24" s="1"/>
  <c r="G35" i="6"/>
  <c r="G36" i="6"/>
  <c r="U29" i="24" s="1"/>
  <c r="G37" i="6"/>
  <c r="U30" i="24" s="1"/>
  <c r="G29" i="6"/>
  <c r="U22" i="24" s="1"/>
  <c r="G20" i="6"/>
  <c r="G21" i="6"/>
  <c r="U14" i="24" s="1"/>
  <c r="G22" i="6"/>
  <c r="U15" i="24" s="1"/>
  <c r="G23" i="6"/>
  <c r="G24" i="6"/>
  <c r="G25" i="6"/>
  <c r="U18" i="24" s="1"/>
  <c r="G26" i="6"/>
  <c r="G27" i="6"/>
  <c r="G19" i="6"/>
  <c r="G11" i="6"/>
  <c r="B7" i="13"/>
  <c r="G12" i="6"/>
  <c r="G13" i="6"/>
  <c r="U6" i="24" s="1"/>
  <c r="G14" i="6"/>
  <c r="G15" i="6"/>
  <c r="G16" i="6"/>
  <c r="G17" i="6"/>
  <c r="U10" i="24" s="1"/>
  <c r="G9" i="5"/>
  <c r="G10" i="5"/>
  <c r="G11" i="5"/>
  <c r="U5" i="20" s="1"/>
  <c r="G12" i="5"/>
  <c r="G13" i="5"/>
  <c r="G14" i="5"/>
  <c r="G15" i="5"/>
  <c r="U9" i="20" s="1"/>
  <c r="G17" i="5"/>
  <c r="G18" i="5"/>
  <c r="G19" i="5"/>
  <c r="G20" i="5"/>
  <c r="U14" i="20" s="1"/>
  <c r="G21" i="5"/>
  <c r="G22" i="5"/>
  <c r="G23" i="5"/>
  <c r="G24" i="5"/>
  <c r="U18" i="20" s="1"/>
  <c r="G25" i="5"/>
  <c r="G26" i="5"/>
  <c r="G27" i="5"/>
  <c r="G29" i="5"/>
  <c r="U23" i="20" s="1"/>
  <c r="G30" i="5"/>
  <c r="G31" i="5"/>
  <c r="G32" i="5"/>
  <c r="G33" i="5"/>
  <c r="G28" i="5" s="1"/>
  <c r="U22" i="20" s="1"/>
  <c r="G34" i="5"/>
  <c r="U28" i="20" s="1"/>
  <c r="G36" i="5"/>
  <c r="G35" i="5"/>
  <c r="G38" i="5"/>
  <c r="G37" i="5" s="1"/>
  <c r="U31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/>
  <c r="Q22" i="31" s="1"/>
  <c r="D7" i="13"/>
  <c r="D29" i="13"/>
  <c r="R22" i="31"/>
  <c r="E7" i="13"/>
  <c r="E29" i="13"/>
  <c r="S22" i="31"/>
  <c r="F7" i="13"/>
  <c r="F29" i="13" s="1"/>
  <c r="T22" i="31" s="1"/>
  <c r="G7" i="13"/>
  <c r="U2" i="31" s="1"/>
  <c r="G29" i="13"/>
  <c r="U22" i="31" s="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 s="1"/>
  <c r="E21" i="12"/>
  <c r="S15" i="30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S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 s="1"/>
  <c r="D19" i="11"/>
  <c r="R12" i="29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/>
  <c r="R22" i="29" s="1"/>
  <c r="E8" i="11"/>
  <c r="E30" i="11"/>
  <c r="S22" i="29"/>
  <c r="F8" i="11"/>
  <c r="F30" i="11" s="1"/>
  <c r="T22" i="29" s="1"/>
  <c r="G8" i="11"/>
  <c r="G30" i="11" s="1"/>
  <c r="U22" i="29" s="1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 s="1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D32" i="10" s="1"/>
  <c r="R23" i="28" s="1"/>
  <c r="R21" i="28"/>
  <c r="E29" i="10"/>
  <c r="S21" i="28" s="1"/>
  <c r="F29" i="10"/>
  <c r="F32" i="10" s="1"/>
  <c r="T23" i="28" s="1"/>
  <c r="T21" i="28"/>
  <c r="G29" i="10"/>
  <c r="U21" i="28" s="1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C9" i="9"/>
  <c r="Q2" i="27" s="1"/>
  <c r="D12" i="9"/>
  <c r="D9" i="9" s="1"/>
  <c r="R2" i="27" s="1"/>
  <c r="D16" i="9"/>
  <c r="E12" i="9"/>
  <c r="E16" i="9"/>
  <c r="S9" i="27" s="1"/>
  <c r="E9" i="9"/>
  <c r="S2" i="27" s="1"/>
  <c r="F12" i="9"/>
  <c r="F16" i="9"/>
  <c r="F9" i="9"/>
  <c r="T2" i="27" s="1"/>
  <c r="G16" i="9"/>
  <c r="U9" i="27" s="1"/>
  <c r="Q3" i="27"/>
  <c r="R3" i="27"/>
  <c r="S3" i="27"/>
  <c r="T3" i="27"/>
  <c r="U3" i="27"/>
  <c r="Q4" i="27"/>
  <c r="R4" i="27"/>
  <c r="S4" i="27"/>
  <c r="T4" i="27"/>
  <c r="U4" i="27"/>
  <c r="S5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C24" i="9"/>
  <c r="C21" i="9" s="1"/>
  <c r="C28" i="9"/>
  <c r="Q20" i="27" s="1"/>
  <c r="D24" i="9"/>
  <c r="D28" i="9"/>
  <c r="E24" i="9"/>
  <c r="E21" i="9" s="1"/>
  <c r="E28" i="9"/>
  <c r="F24" i="9"/>
  <c r="T16" i="27" s="1"/>
  <c r="F28" i="9"/>
  <c r="T20" i="27" s="1"/>
  <c r="G24" i="9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R20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B9" i="9" s="1"/>
  <c r="P2" i="27" s="1"/>
  <c r="P9" i="27"/>
  <c r="P10" i="27"/>
  <c r="P11" i="27"/>
  <c r="P12" i="27"/>
  <c r="B24" i="9"/>
  <c r="B21" i="9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9" i="8" s="1"/>
  <c r="Q2" i="26" s="1"/>
  <c r="C27" i="8"/>
  <c r="Q20" i="26" s="1"/>
  <c r="C37" i="8"/>
  <c r="D10" i="8"/>
  <c r="R3" i="26" s="1"/>
  <c r="D19" i="8"/>
  <c r="D9" i="8" s="1"/>
  <c r="R2" i="26" s="1"/>
  <c r="D27" i="8"/>
  <c r="D37" i="8"/>
  <c r="E10" i="8"/>
  <c r="E19" i="8"/>
  <c r="E9" i="8" s="1"/>
  <c r="S2" i="26" s="1"/>
  <c r="E27" i="8"/>
  <c r="S20" i="26" s="1"/>
  <c r="E37" i="8"/>
  <c r="F10" i="8"/>
  <c r="T3" i="26" s="1"/>
  <c r="F19" i="8"/>
  <c r="F9" i="8" s="1"/>
  <c r="T2" i="26" s="1"/>
  <c r="F27" i="8"/>
  <c r="T20" i="26" s="1"/>
  <c r="F37" i="8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43" i="8" s="1"/>
  <c r="Q35" i="26" s="1"/>
  <c r="C71" i="8"/>
  <c r="D44" i="8"/>
  <c r="D53" i="8"/>
  <c r="D61" i="8"/>
  <c r="D71" i="8"/>
  <c r="E44" i="8"/>
  <c r="S36" i="26" s="1"/>
  <c r="E53" i="8"/>
  <c r="S45" i="26" s="1"/>
  <c r="E61" i="8"/>
  <c r="E71" i="8"/>
  <c r="F44" i="8"/>
  <c r="F53" i="8"/>
  <c r="F61" i="8"/>
  <c r="T53" i="26" s="1"/>
  <c r="F71" i="8"/>
  <c r="G44" i="8"/>
  <c r="U36" i="26" s="1"/>
  <c r="G61" i="8"/>
  <c r="U53" i="26" s="1"/>
  <c r="R36" i="26"/>
  <c r="T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S53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Q63" i="26"/>
  <c r="R63" i="26"/>
  <c r="S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B10" i="8"/>
  <c r="B19" i="8"/>
  <c r="B27" i="8"/>
  <c r="P20" i="26" s="1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E29" i="7" s="1"/>
  <c r="S4" i="25" s="1"/>
  <c r="E19" i="7"/>
  <c r="S3" i="25" s="1"/>
  <c r="D9" i="7"/>
  <c r="D29" i="7" s="1"/>
  <c r="R4" i="25" s="1"/>
  <c r="D19" i="7"/>
  <c r="R3" i="25" s="1"/>
  <c r="C9" i="7"/>
  <c r="C19" i="7"/>
  <c r="B9" i="7"/>
  <c r="B19" i="7"/>
  <c r="A3" i="25"/>
  <c r="A4" i="25"/>
  <c r="A2" i="25"/>
  <c r="A87" i="24"/>
  <c r="C85" i="6"/>
  <c r="C93" i="6"/>
  <c r="C103" i="6"/>
  <c r="C84" i="6" s="1"/>
  <c r="Q76" i="24" s="1"/>
  <c r="C113" i="6"/>
  <c r="C123" i="6"/>
  <c r="C133" i="6"/>
  <c r="C146" i="6"/>
  <c r="C150" i="6"/>
  <c r="D85" i="6"/>
  <c r="D93" i="6"/>
  <c r="D103" i="6"/>
  <c r="D84" i="6" s="1"/>
  <c r="R76" i="24" s="1"/>
  <c r="D113" i="6"/>
  <c r="D123" i="6"/>
  <c r="D133" i="6"/>
  <c r="D146" i="6"/>
  <c r="R138" i="24" s="1"/>
  <c r="D150" i="6"/>
  <c r="E85" i="6"/>
  <c r="E93" i="6"/>
  <c r="E103" i="6"/>
  <c r="S95" i="24" s="1"/>
  <c r="E113" i="6"/>
  <c r="E123" i="6"/>
  <c r="E133" i="6"/>
  <c r="S125" i="24" s="1"/>
  <c r="E146" i="6"/>
  <c r="S138" i="24" s="1"/>
  <c r="E150" i="6"/>
  <c r="F85" i="6"/>
  <c r="T77" i="24" s="1"/>
  <c r="F93" i="6"/>
  <c r="T85" i="24" s="1"/>
  <c r="F103" i="6"/>
  <c r="F113" i="6"/>
  <c r="F123" i="6"/>
  <c r="T115" i="24" s="1"/>
  <c r="F133" i="6"/>
  <c r="T125" i="24" s="1"/>
  <c r="F146" i="6"/>
  <c r="T138" i="24" s="1"/>
  <c r="F150" i="6"/>
  <c r="G85" i="6"/>
  <c r="G103" i="6"/>
  <c r="G113" i="6"/>
  <c r="U105" i="24" s="1"/>
  <c r="Q77" i="24"/>
  <c r="R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R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5" i="24"/>
  <c r="R105" i="24"/>
  <c r="S105" i="24"/>
  <c r="T105" i="24"/>
  <c r="Q106" i="24"/>
  <c r="R106" i="24"/>
  <c r="S106" i="24"/>
  <c r="T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Q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0" i="6"/>
  <c r="Q3" i="24" s="1"/>
  <c r="C18" i="6"/>
  <c r="C28" i="6"/>
  <c r="C38" i="6"/>
  <c r="C48" i="6"/>
  <c r="Q41" i="24" s="1"/>
  <c r="C58" i="6"/>
  <c r="Q51" i="24" s="1"/>
  <c r="C71" i="6"/>
  <c r="C75" i="6"/>
  <c r="Q68" i="24" s="1"/>
  <c r="D10" i="6"/>
  <c r="D18" i="6"/>
  <c r="R11" i="24" s="1"/>
  <c r="D28" i="6"/>
  <c r="D38" i="6"/>
  <c r="D48" i="6"/>
  <c r="R41" i="24" s="1"/>
  <c r="D58" i="6"/>
  <c r="D71" i="6"/>
  <c r="D75" i="6"/>
  <c r="R68" i="24" s="1"/>
  <c r="E10" i="6"/>
  <c r="E18" i="6"/>
  <c r="E28" i="6"/>
  <c r="E38" i="6"/>
  <c r="E48" i="6"/>
  <c r="S41" i="24" s="1"/>
  <c r="E58" i="6"/>
  <c r="E71" i="6"/>
  <c r="E75" i="6"/>
  <c r="F10" i="6"/>
  <c r="T3" i="24" s="1"/>
  <c r="F18" i="6"/>
  <c r="T11" i="24" s="1"/>
  <c r="F28" i="6"/>
  <c r="F38" i="6"/>
  <c r="F48" i="6"/>
  <c r="T41" i="24" s="1"/>
  <c r="F58" i="6"/>
  <c r="T51" i="24" s="1"/>
  <c r="F71" i="6"/>
  <c r="F75" i="6"/>
  <c r="G38" i="6"/>
  <c r="U31" i="24" s="1"/>
  <c r="G58" i="6"/>
  <c r="U51" i="24" s="1"/>
  <c r="G71" i="6"/>
  <c r="B85" i="6"/>
  <c r="P77" i="24" s="1"/>
  <c r="B93" i="6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S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S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U49" i="24"/>
  <c r="Q50" i="24"/>
  <c r="R50" i="24"/>
  <c r="S50" i="24"/>
  <c r="T50" i="24"/>
  <c r="U50" i="24"/>
  <c r="R51" i="24"/>
  <c r="S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S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6" i="20"/>
  <c r="U7" i="20"/>
  <c r="U8" i="20"/>
  <c r="U11" i="20"/>
  <c r="U12" i="20"/>
  <c r="U13" i="20"/>
  <c r="U15" i="20"/>
  <c r="U16" i="20"/>
  <c r="U17" i="20"/>
  <c r="U19" i="20"/>
  <c r="U20" i="20"/>
  <c r="U21" i="20"/>
  <c r="U24" i="20"/>
  <c r="U25" i="20"/>
  <c r="U26" i="20"/>
  <c r="U29" i="20"/>
  <c r="U30" i="20"/>
  <c r="U32" i="20"/>
  <c r="U33" i="20"/>
  <c r="G46" i="5"/>
  <c r="G47" i="5"/>
  <c r="G48" i="5"/>
  <c r="G49" i="5"/>
  <c r="G50" i="5"/>
  <c r="U42" i="20" s="1"/>
  <c r="G51" i="5"/>
  <c r="U43" i="20" s="1"/>
  <c r="G52" i="5"/>
  <c r="U44" i="20" s="1"/>
  <c r="G53" i="5"/>
  <c r="U38" i="20"/>
  <c r="U39" i="20"/>
  <c r="U41" i="20"/>
  <c r="U45" i="20"/>
  <c r="G55" i="5"/>
  <c r="U47" i="20" s="1"/>
  <c r="G56" i="5"/>
  <c r="G54" i="5" s="1"/>
  <c r="U46" i="20" s="1"/>
  <c r="G57" i="5"/>
  <c r="U49" i="20" s="1"/>
  <c r="G58" i="5"/>
  <c r="U48" i="20"/>
  <c r="U50" i="20"/>
  <c r="G60" i="5"/>
  <c r="G59" i="5" s="1"/>
  <c r="U51" i="20" s="1"/>
  <c r="G61" i="5"/>
  <c r="U53" i="20"/>
  <c r="G62" i="5"/>
  <c r="U54" i="20" s="1"/>
  <c r="G63" i="5"/>
  <c r="U55" i="20" s="1"/>
  <c r="G68" i="5"/>
  <c r="G67" i="5" s="1"/>
  <c r="U57" i="20" s="1"/>
  <c r="U58" i="20"/>
  <c r="G73" i="5"/>
  <c r="U60" i="20" s="1"/>
  <c r="G74" i="5"/>
  <c r="G75" i="5" s="1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C67" i="5"/>
  <c r="Q57" i="20" s="1"/>
  <c r="D67" i="5"/>
  <c r="R57" i="20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/>
  <c r="P61" i="20"/>
  <c r="B75" i="5"/>
  <c r="P62" i="20" s="1"/>
  <c r="P60" i="20"/>
  <c r="P58" i="20"/>
  <c r="B67" i="5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2" i="20" s="1"/>
  <c r="B35" i="5"/>
  <c r="B41" i="5" s="1"/>
  <c r="P34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E6" i="1"/>
  <c r="F5" i="13"/>
  <c r="E5" i="13"/>
  <c r="C5" i="13"/>
  <c r="B5" i="13"/>
  <c r="E5" i="12"/>
  <c r="C5" i="12"/>
  <c r="B5" i="12"/>
  <c r="F5" i="12"/>
  <c r="I25" i="23"/>
  <c r="D23" i="23"/>
  <c r="B6" i="11" s="1"/>
  <c r="I23" i="23"/>
  <c r="G6" i="11"/>
  <c r="H23" i="23"/>
  <c r="F6" i="11" s="1"/>
  <c r="G23" i="23"/>
  <c r="E6" i="11" s="1"/>
  <c r="F23" i="23"/>
  <c r="D6" i="11" s="1"/>
  <c r="E23" i="23"/>
  <c r="C6" i="11"/>
  <c r="G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I8" i="3"/>
  <c r="H14" i="3"/>
  <c r="G14" i="3"/>
  <c r="U4" i="17" s="1"/>
  <c r="E14" i="3"/>
  <c r="K9" i="3"/>
  <c r="K10" i="3"/>
  <c r="K8" i="3" s="1"/>
  <c r="K11" i="3"/>
  <c r="K12" i="3"/>
  <c r="J8" i="3"/>
  <c r="H8" i="3"/>
  <c r="H20" i="3" s="1"/>
  <c r="V5" i="17" s="1"/>
  <c r="G8" i="3"/>
  <c r="G20" i="3" s="1"/>
  <c r="U5" i="17" s="1"/>
  <c r="E8" i="3"/>
  <c r="E20" i="3" s="1"/>
  <c r="S5" i="17" s="1"/>
  <c r="F41" i="2"/>
  <c r="E41" i="2"/>
  <c r="S17" i="16" s="1"/>
  <c r="D41" i="2"/>
  <c r="R17" i="16" s="1"/>
  <c r="C41" i="2"/>
  <c r="H27" i="2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R14" i="16" s="1"/>
  <c r="C22" i="2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P32" i="18" s="1"/>
  <c r="B55" i="4"/>
  <c r="B53" i="4"/>
  <c r="P30" i="18" s="1"/>
  <c r="B49" i="4"/>
  <c r="B48" i="4"/>
  <c r="B37" i="4"/>
  <c r="B44" i="4" s="1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6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E27" i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Q36" i="18" s="1"/>
  <c r="D68" i="4"/>
  <c r="R36" i="18" s="1"/>
  <c r="C64" i="4"/>
  <c r="Q33" i="18" s="1"/>
  <c r="D64" i="4"/>
  <c r="C63" i="4"/>
  <c r="D63" i="4"/>
  <c r="R32" i="18" s="1"/>
  <c r="C48" i="4"/>
  <c r="Q26" i="18" s="1"/>
  <c r="C55" i="4"/>
  <c r="Q31" i="18" s="1"/>
  <c r="D55" i="4"/>
  <c r="R31" i="18" s="1"/>
  <c r="C53" i="4"/>
  <c r="Q30" i="18" s="1"/>
  <c r="D53" i="4"/>
  <c r="D48" i="4"/>
  <c r="R26" i="18" s="1"/>
  <c r="C49" i="4"/>
  <c r="Q27" i="18" s="1"/>
  <c r="D49" i="4"/>
  <c r="R27" i="18" s="1"/>
  <c r="C29" i="4"/>
  <c r="Q15" i="18" s="1"/>
  <c r="D29" i="4"/>
  <c r="C40" i="4"/>
  <c r="Q22" i="18" s="1"/>
  <c r="D40" i="4"/>
  <c r="C37" i="4"/>
  <c r="D37" i="4"/>
  <c r="C17" i="4"/>
  <c r="C13" i="4"/>
  <c r="Q6" i="18" s="1"/>
  <c r="D13" i="4"/>
  <c r="R6" i="18" s="1"/>
  <c r="W4" i="17"/>
  <c r="V4" i="17"/>
  <c r="X3" i="17"/>
  <c r="S4" i="17"/>
  <c r="Q17" i="16"/>
  <c r="T17" i="16"/>
  <c r="S15" i="16"/>
  <c r="V15" i="16"/>
  <c r="P15" i="16"/>
  <c r="Q14" i="16"/>
  <c r="P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/>
  <c r="F9" i="2"/>
  <c r="T4" i="16" s="1"/>
  <c r="G9" i="2"/>
  <c r="U4" i="16"/>
  <c r="H9" i="2"/>
  <c r="V4" i="16" s="1"/>
  <c r="B9" i="2"/>
  <c r="P4" i="15"/>
  <c r="Q9" i="18"/>
  <c r="Q32" i="18"/>
  <c r="R19" i="18"/>
  <c r="R15" i="18"/>
  <c r="R33" i="18"/>
  <c r="R37" i="18"/>
  <c r="Q19" i="18"/>
  <c r="R30" i="18"/>
  <c r="Q37" i="18"/>
  <c r="E8" i="2"/>
  <c r="E20" i="2" s="1"/>
  <c r="S13" i="16" s="1"/>
  <c r="U3" i="17"/>
  <c r="P2" i="25"/>
  <c r="T2" i="25"/>
  <c r="Q2" i="25"/>
  <c r="G21" i="9" l="1"/>
  <c r="D21" i="9"/>
  <c r="U5" i="27"/>
  <c r="G9" i="9"/>
  <c r="U2" i="27" s="1"/>
  <c r="U6" i="27"/>
  <c r="R5" i="27"/>
  <c r="Q53" i="26"/>
  <c r="B43" i="8"/>
  <c r="E43" i="8"/>
  <c r="S35" i="26" s="1"/>
  <c r="D43" i="8"/>
  <c r="D77" i="8" s="1"/>
  <c r="R68" i="26" s="1"/>
  <c r="U32" i="26"/>
  <c r="U23" i="26"/>
  <c r="G19" i="8"/>
  <c r="U12" i="26" s="1"/>
  <c r="T12" i="26"/>
  <c r="S12" i="26"/>
  <c r="R12" i="26"/>
  <c r="Q12" i="26"/>
  <c r="G10" i="8"/>
  <c r="B9" i="8"/>
  <c r="P2" i="26" s="1"/>
  <c r="U13" i="26"/>
  <c r="S2" i="25"/>
  <c r="B29" i="7"/>
  <c r="P4" i="25" s="1"/>
  <c r="C29" i="7"/>
  <c r="Q4" i="25" s="1"/>
  <c r="F29" i="7"/>
  <c r="T4" i="25" s="1"/>
  <c r="G29" i="7"/>
  <c r="U4" i="25" s="1"/>
  <c r="U2" i="25"/>
  <c r="U143" i="24"/>
  <c r="U139" i="24"/>
  <c r="G137" i="6"/>
  <c r="E84" i="6"/>
  <c r="S76" i="24" s="1"/>
  <c r="U127" i="24"/>
  <c r="B84" i="6"/>
  <c r="P76" i="24" s="1"/>
  <c r="P85" i="24"/>
  <c r="S85" i="24"/>
  <c r="F84" i="6"/>
  <c r="T76" i="24" s="1"/>
  <c r="G75" i="6"/>
  <c r="U68" i="24" s="1"/>
  <c r="G62" i="6"/>
  <c r="U55" i="24" s="1"/>
  <c r="G48" i="6"/>
  <c r="U41" i="24" s="1"/>
  <c r="U44" i="24"/>
  <c r="E9" i="6"/>
  <c r="S2" i="24" s="1"/>
  <c r="C9" i="6"/>
  <c r="Q2" i="24" s="1"/>
  <c r="G28" i="6"/>
  <c r="U21" i="24" s="1"/>
  <c r="B9" i="6"/>
  <c r="P2" i="24" s="1"/>
  <c r="P11" i="24"/>
  <c r="Q11" i="24"/>
  <c r="F9" i="6"/>
  <c r="T2" i="24" s="1"/>
  <c r="G18" i="6"/>
  <c r="U11" i="24" s="1"/>
  <c r="G10" i="6"/>
  <c r="U3" i="24" s="1"/>
  <c r="U4" i="24"/>
  <c r="D9" i="6"/>
  <c r="R2" i="24" s="1"/>
  <c r="U52" i="20"/>
  <c r="B65" i="5"/>
  <c r="P56" i="20" s="1"/>
  <c r="G45" i="5"/>
  <c r="E65" i="5"/>
  <c r="S56" i="20" s="1"/>
  <c r="U27" i="20"/>
  <c r="G16" i="5"/>
  <c r="C70" i="5"/>
  <c r="D44" i="4"/>
  <c r="C72" i="4"/>
  <c r="C74" i="4" s="1"/>
  <c r="Q39" i="18" s="1"/>
  <c r="D57" i="4"/>
  <c r="D59" i="4" s="1"/>
  <c r="C57" i="4"/>
  <c r="C59" i="4" s="1"/>
  <c r="B57" i="4"/>
  <c r="B59" i="4" s="1"/>
  <c r="T14" i="16"/>
  <c r="G8" i="2"/>
  <c r="G20" i="2"/>
  <c r="U13" i="16" s="1"/>
  <c r="U3" i="16"/>
  <c r="S3" i="16"/>
  <c r="C8" i="2"/>
  <c r="C20" i="2" s="1"/>
  <c r="Q13" i="16" s="1"/>
  <c r="Q3" i="16"/>
  <c r="B8" i="2"/>
  <c r="B20" i="2" s="1"/>
  <c r="P13" i="16" s="1"/>
  <c r="P4" i="16"/>
  <c r="P3" i="16"/>
  <c r="E79" i="1"/>
  <c r="P119" i="15" s="1"/>
  <c r="E47" i="1"/>
  <c r="E59" i="1" s="1"/>
  <c r="B47" i="1"/>
  <c r="B62" i="1" s="1"/>
  <c r="P54" i="15" s="1"/>
  <c r="F79" i="1"/>
  <c r="Q119" i="15" s="1"/>
  <c r="F47" i="1"/>
  <c r="F59" i="1" s="1"/>
  <c r="A2" i="10"/>
  <c r="C7" i="23"/>
  <c r="A2" i="11"/>
  <c r="I20" i="3"/>
  <c r="W5" i="17" s="1"/>
  <c r="S3" i="17"/>
  <c r="P3" i="25"/>
  <c r="V3" i="17"/>
  <c r="Q3" i="25"/>
  <c r="D6" i="10"/>
  <c r="D5" i="12"/>
  <c r="F6" i="1"/>
  <c r="E6" i="10"/>
  <c r="P95" i="15"/>
  <c r="P25" i="18"/>
  <c r="B11" i="4"/>
  <c r="Q38" i="18"/>
  <c r="Y3" i="17"/>
  <c r="K20" i="3"/>
  <c r="Y5" i="17" s="1"/>
  <c r="D11" i="4"/>
  <c r="R25" i="18"/>
  <c r="R35" i="26"/>
  <c r="G9" i="8"/>
  <c r="U2" i="26" s="1"/>
  <c r="U3" i="26"/>
  <c r="P42" i="15"/>
  <c r="H8" i="2"/>
  <c r="D8" i="2"/>
  <c r="R22" i="18"/>
  <c r="B70" i="5"/>
  <c r="Q76" i="15"/>
  <c r="P106" i="15"/>
  <c r="P26" i="18"/>
  <c r="B72" i="4"/>
  <c r="A2" i="12"/>
  <c r="P37" i="20"/>
  <c r="F65" i="5"/>
  <c r="D65" i="5"/>
  <c r="U37" i="20"/>
  <c r="G65" i="5"/>
  <c r="U56" i="20" s="1"/>
  <c r="P13" i="27"/>
  <c r="B33" i="9"/>
  <c r="P24" i="27" s="1"/>
  <c r="R13" i="27"/>
  <c r="D33" i="9"/>
  <c r="R24" i="27" s="1"/>
  <c r="F8" i="2"/>
  <c r="C44" i="4"/>
  <c r="D72" i="4"/>
  <c r="W3" i="17"/>
  <c r="P71" i="15"/>
  <c r="P19" i="18"/>
  <c r="B6" i="10"/>
  <c r="F6" i="10"/>
  <c r="P35" i="26"/>
  <c r="G41" i="5"/>
  <c r="U10" i="20"/>
  <c r="U13" i="27"/>
  <c r="E33" i="9"/>
  <c r="S24" i="27" s="1"/>
  <c r="S13" i="27"/>
  <c r="C33" i="9"/>
  <c r="Q24" i="27" s="1"/>
  <c r="Q13" i="27"/>
  <c r="U129" i="24"/>
  <c r="G84" i="6"/>
  <c r="U76" i="24" s="1"/>
  <c r="U61" i="20"/>
  <c r="R2" i="25"/>
  <c r="R53" i="26"/>
  <c r="G43" i="8"/>
  <c r="R16" i="27"/>
  <c r="U2" i="29"/>
  <c r="Q2" i="29"/>
  <c r="A2" i="6"/>
  <c r="F43" i="8"/>
  <c r="P16" i="27"/>
  <c r="U16" i="27"/>
  <c r="Q16" i="27"/>
  <c r="F21" i="9"/>
  <c r="T2" i="29"/>
  <c r="T2" i="31"/>
  <c r="U40" i="20"/>
  <c r="C77" i="8"/>
  <c r="Q68" i="26" s="1"/>
  <c r="U2" i="30"/>
  <c r="Q2" i="30"/>
  <c r="G33" i="9" l="1"/>
  <c r="U24" i="27" s="1"/>
  <c r="E77" i="8"/>
  <c r="S68" i="26" s="1"/>
  <c r="B77" i="8"/>
  <c r="P68" i="26" s="1"/>
  <c r="E159" i="6"/>
  <c r="S150" i="24" s="1"/>
  <c r="C159" i="6"/>
  <c r="Q150" i="24" s="1"/>
  <c r="B159" i="6"/>
  <c r="P150" i="24" s="1"/>
  <c r="D159" i="6"/>
  <c r="R150" i="24" s="1"/>
  <c r="G9" i="6"/>
  <c r="U2" i="24" s="1"/>
  <c r="F159" i="6"/>
  <c r="T150" i="24" s="1"/>
  <c r="E70" i="5"/>
  <c r="Q95" i="15"/>
  <c r="A2" i="9"/>
  <c r="A2" i="5"/>
  <c r="A2" i="1"/>
  <c r="A2" i="4"/>
  <c r="A2" i="7"/>
  <c r="A2" i="8"/>
  <c r="A2" i="3"/>
  <c r="A2" i="2"/>
  <c r="C62" i="1"/>
  <c r="Q54" i="15" s="1"/>
  <c r="Q42" i="15"/>
  <c r="T3" i="16"/>
  <c r="F20" i="2"/>
  <c r="T13" i="16" s="1"/>
  <c r="D70" i="5"/>
  <c r="R56" i="20"/>
  <c r="P38" i="18"/>
  <c r="B74" i="4"/>
  <c r="P39" i="18" s="1"/>
  <c r="D8" i="4"/>
  <c r="R5" i="18"/>
  <c r="Q104" i="15"/>
  <c r="F81" i="1"/>
  <c r="Q120" i="15" s="1"/>
  <c r="Q25" i="18"/>
  <c r="C11" i="4"/>
  <c r="H20" i="2"/>
  <c r="V13" i="16" s="1"/>
  <c r="V3" i="16"/>
  <c r="T13" i="27"/>
  <c r="F33" i="9"/>
  <c r="T24" i="27" s="1"/>
  <c r="T35" i="26"/>
  <c r="F77" i="8"/>
  <c r="T68" i="26" s="1"/>
  <c r="G42" i="5"/>
  <c r="U35" i="20" s="1"/>
  <c r="U34" i="20"/>
  <c r="G70" i="5"/>
  <c r="T56" i="20"/>
  <c r="F70" i="5"/>
  <c r="B8" i="4"/>
  <c r="P5" i="18"/>
  <c r="E81" i="1"/>
  <c r="P120" i="15" s="1"/>
  <c r="P104" i="15"/>
  <c r="G77" i="8"/>
  <c r="U68" i="26" s="1"/>
  <c r="U35" i="26"/>
  <c r="D74" i="4"/>
  <c r="R39" i="18" s="1"/>
  <c r="R38" i="18"/>
  <c r="R3" i="16"/>
  <c r="D20" i="2"/>
  <c r="R13" i="16" s="1"/>
  <c r="G159" i="6" l="1"/>
  <c r="U150" i="24" s="1"/>
  <c r="B21" i="4"/>
  <c r="P2" i="18"/>
  <c r="C8" i="4"/>
  <c r="Q5" i="18"/>
  <c r="R2" i="18"/>
  <c r="D21" i="4"/>
  <c r="D23" i="4" l="1"/>
  <c r="R12" i="18"/>
  <c r="Q2" i="18"/>
  <c r="C21" i="4"/>
  <c r="P12" i="18"/>
  <c r="B23" i="4"/>
  <c r="C23" i="4" l="1"/>
  <c r="Q12" i="18"/>
  <c r="B25" i="4"/>
  <c r="P13" i="18"/>
  <c r="R13" i="18"/>
  <c r="D25" i="4"/>
  <c r="R14" i="18" l="1"/>
  <c r="D33" i="4"/>
  <c r="R18" i="18" s="1"/>
  <c r="B33" i="4"/>
  <c r="P18" i="18" s="1"/>
  <c r="P14" i="18"/>
  <c r="C25" i="4"/>
  <c r="Q13" i="18"/>
  <c r="C33" i="4" l="1"/>
  <c r="Q18" i="18" s="1"/>
  <c r="Q14" i="18"/>
</calcChain>
</file>

<file path=xl/sharedStrings.xml><?xml version="1.0" encoding="utf-8"?>
<sst xmlns="http://schemas.openxmlformats.org/spreadsheetml/2006/main" count="4242" uniqueCount="3312">
  <si>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</si>
  <si>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</si>
  <si>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</si>
  <si>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</si>
  <si>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</si>
  <si>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</si>
  <si>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</si>
  <si>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</si>
  <si>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</si>
  <si>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</si>
  <si>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</si>
  <si>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</si>
  <si>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</si>
  <si>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</si>
  <si>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</si>
  <si>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</si>
  <si>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</si>
  <si>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</si>
  <si>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</si>
  <si>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</si>
  <si>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</si>
  <si>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</si>
  <si>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</si>
  <si>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</si>
  <si>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</si>
  <si>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</si>
  <si>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</si>
  <si>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</si>
  <si>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</si>
  <si>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</si>
  <si>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</si>
  <si>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</si>
  <si>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</si>
  <si>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</si>
  <si>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</si>
  <si>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</si>
  <si>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</si>
  <si>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</si>
  <si>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</si>
  <si>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</si>
  <si>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</si>
  <si>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</si>
  <si>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</si>
  <si>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</si>
  <si>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</si>
  <si>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</si>
  <si>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</si>
  <si>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</si>
  <si>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</si>
  <si>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</si>
  <si>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</si>
  <si>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</si>
  <si>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</si>
  <si>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</si>
  <si>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</si>
  <si>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</si>
  <si>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</si>
  <si>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</si>
  <si>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</si>
  <si>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</si>
  <si>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</si>
  <si>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</si>
  <si>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</si>
  <si>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</si>
  <si>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</si>
  <si>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</si>
  <si>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</si>
  <si>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</si>
  <si>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</si>
  <si>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</si>
  <si>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</si>
  <si>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</si>
  <si>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</si>
  <si>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</si>
  <si>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</si>
  <si>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</si>
  <si>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</si>
  <si>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</si>
  <si>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</si>
  <si>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</si>
  <si>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</si>
  <si>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</si>
  <si>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</si>
  <si>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</si>
  <si>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</si>
  <si>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</si>
  <si>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</si>
  <si>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</si>
  <si>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</si>
  <si>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</si>
  <si>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</si>
  <si>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</si>
  <si>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</si>
  <si>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</si>
  <si>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</si>
  <si>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</si>
  <si>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</si>
  <si>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</si>
  <si>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</si>
  <si>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</si>
  <si>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</si>
  <si>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</si>
  <si>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</si>
  <si>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</si>
  <si>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</si>
  <si>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</si>
  <si>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</si>
  <si>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</si>
  <si>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</si>
  <si>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</si>
  <si>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</si>
  <si>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</si>
  <si>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</si>
  <si>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</si>
  <si>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</si>
  <si>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</si>
  <si>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</si>
  <si>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</si>
  <si>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</si>
  <si>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</si>
  <si>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</si>
  <si>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</si>
  <si>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</si>
  <si>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</si>
  <si>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</si>
  <si>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</si>
  <si>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</si>
  <si>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</si>
  <si>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</si>
  <si>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</si>
  <si>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</si>
  <si>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</si>
  <si>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</si>
  <si>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</si>
  <si>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</si>
  <si>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</si>
  <si>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</si>
  <si>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</si>
  <si>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</si>
  <si>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</si>
  <si>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</si>
  <si>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</si>
  <si>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</si>
  <si>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</si>
  <si>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</si>
  <si>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</si>
  <si>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</si>
  <si>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</si>
  <si>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</si>
  <si>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</si>
  <si>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</si>
  <si>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</si>
  <si>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</si>
  <si>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</si>
  <si>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</si>
  <si>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</si>
  <si>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</si>
  <si>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</si>
  <si>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</si>
  <si>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</si>
  <si>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</si>
  <si>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</si>
  <si>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</si>
  <si>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</si>
  <si>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</si>
  <si>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</si>
  <si>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</si>
  <si>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</si>
  <si>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</si>
  <si>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</si>
  <si>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</si>
  <si>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</si>
  <si>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</si>
  <si>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</si>
  <si>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</si>
  <si>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</si>
  <si>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</si>
  <si>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</si>
  <si>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</si>
  <si>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</si>
  <si>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</si>
  <si>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</si>
  <si>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</si>
  <si>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</si>
  <si>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</si>
  <si>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</si>
  <si>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</si>
  <si>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</si>
  <si>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</si>
  <si>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</si>
  <si>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</si>
  <si>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</si>
  <si>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</si>
  <si>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</si>
  <si>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</si>
  <si>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</si>
  <si>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</si>
  <si>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</si>
  <si>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</si>
  <si>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</si>
  <si>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</si>
  <si>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</si>
  <si>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</si>
  <si>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</si>
  <si>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</si>
  <si>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</si>
  <si>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</si>
  <si>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</si>
  <si>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</si>
  <si>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</si>
  <si>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</si>
  <si>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</si>
  <si>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</si>
  <si>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</si>
  <si>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</si>
  <si>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</si>
  <si>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</si>
  <si>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</si>
  <si>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</si>
  <si>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</si>
  <si>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</si>
  <si>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</si>
  <si>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</si>
  <si>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</si>
  <si>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</si>
  <si>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</si>
  <si>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</si>
  <si>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</si>
  <si>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</si>
  <si>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</si>
  <si>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</si>
  <si>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</si>
  <si>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</si>
  <si>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</si>
  <si>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</si>
  <si>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</si>
  <si>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</si>
  <si>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</si>
  <si>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</si>
  <si>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</si>
  <si>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</si>
  <si>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</si>
  <si>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</si>
  <si>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</si>
  <si>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</si>
  <si>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</si>
  <si>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</si>
  <si>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</si>
  <si>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</si>
  <si>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</si>
  <si>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</si>
  <si>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</si>
  <si>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</si>
  <si>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</si>
  <si>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</si>
  <si>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</si>
  <si>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</si>
  <si>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</si>
  <si>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</si>
  <si>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</si>
  <si>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</si>
  <si>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</si>
  <si>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</si>
  <si>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</si>
  <si>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</si>
  <si>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</si>
  <si>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</si>
  <si>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</si>
  <si>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</si>
  <si>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</si>
  <si>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</si>
  <si>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</si>
  <si>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</si>
  <si>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</si>
  <si>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</si>
  <si>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</si>
  <si>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</si>
  <si>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</si>
  <si>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</si>
  <si>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</si>
  <si>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</si>
  <si>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</si>
  <si>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</si>
  <si>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</si>
  <si>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</si>
  <si>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</si>
  <si>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</si>
  <si>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</si>
  <si>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</si>
  <si>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</si>
  <si>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</si>
  <si>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</si>
  <si>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</si>
  <si>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</si>
  <si>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</si>
  <si>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</si>
  <si>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</si>
  <si>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</si>
  <si>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</si>
  <si>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</si>
  <si>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</si>
  <si>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</si>
  <si>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</si>
  <si>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</si>
  <si>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</si>
  <si>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</si>
  <si>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</si>
  <si>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</si>
  <si>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</si>
  <si>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</si>
  <si>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</si>
  <si>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</si>
  <si>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</si>
  <si>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</si>
  <si>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</si>
  <si>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</si>
  <si>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</si>
  <si>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</si>
  <si>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</si>
  <si>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</si>
  <si>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</si>
  <si>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</si>
  <si>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</si>
  <si>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</si>
  <si>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</si>
  <si>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</si>
  <si>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</si>
  <si>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</si>
  <si>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</si>
  <si>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</si>
  <si>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</si>
  <si>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</si>
  <si>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</si>
  <si>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</si>
  <si>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</si>
  <si>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</si>
  <si>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</si>
  <si>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</si>
  <si>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</si>
  <si>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</si>
  <si>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</si>
  <si>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</si>
  <si>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</si>
  <si>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</si>
  <si>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</si>
  <si>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</si>
  <si>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</si>
  <si>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</si>
  <si>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</si>
  <si>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</si>
  <si>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</si>
  <si>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</si>
  <si>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</si>
  <si>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</si>
  <si>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</si>
  <si>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</si>
  <si>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</si>
  <si>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</si>
  <si>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</si>
  <si>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</si>
  <si>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</si>
  <si>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</si>
  <si>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</si>
  <si>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</si>
  <si>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</si>
  <si>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</si>
  <si>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</si>
  <si>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</si>
  <si>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</si>
  <si>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</si>
  <si>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</si>
  <si>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</si>
  <si>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</si>
  <si>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</si>
  <si>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</si>
  <si>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</si>
  <si>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</si>
  <si>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</si>
  <si>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</si>
  <si>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</si>
  <si>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</si>
  <si>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</si>
  <si>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</si>
  <si>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</si>
  <si>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</si>
  <si>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</si>
  <si>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</si>
  <si>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</si>
  <si>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</si>
  <si>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</si>
  <si>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</si>
  <si>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</si>
  <si>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</si>
  <si>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</si>
  <si>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</si>
  <si>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</si>
  <si>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</si>
  <si>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</si>
  <si>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</si>
  <si>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</si>
  <si>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</si>
  <si>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</si>
  <si>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</si>
  <si>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</si>
  <si>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</si>
  <si>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</si>
  <si>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</si>
  <si>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</si>
  <si>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</si>
  <si>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</si>
  <si>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</si>
  <si>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</si>
  <si>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</si>
  <si>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</si>
  <si>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</si>
  <si>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</si>
  <si>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</si>
  <si>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</si>
  <si>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</si>
  <si>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</si>
  <si>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</si>
  <si>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</si>
  <si>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</si>
  <si>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</si>
  <si>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</si>
  <si>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</si>
  <si>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</si>
  <si>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</si>
  <si>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</si>
  <si>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</si>
  <si>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</si>
  <si>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</si>
  <si>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</si>
  <si>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</si>
  <si>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</si>
  <si>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</si>
  <si>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</si>
  <si>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</si>
  <si>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</si>
  <si>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</si>
  <si>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</si>
  <si>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</si>
  <si>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</si>
  <si>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</si>
  <si>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</si>
  <si>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</si>
  <si>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</si>
  <si>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</si>
  <si>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</si>
  <si>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</si>
  <si>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</si>
  <si>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</si>
  <si>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</si>
  <si>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</si>
  <si>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</si>
  <si>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</si>
  <si>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</si>
  <si>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</si>
  <si>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</si>
  <si>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</si>
  <si>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</si>
  <si>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</si>
  <si>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</si>
  <si>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</si>
  <si>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</si>
  <si>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</si>
  <si>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</si>
  <si>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</si>
  <si>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</si>
  <si>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</si>
  <si>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</si>
  <si>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</si>
  <si>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</si>
  <si>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</si>
  <si>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</si>
  <si>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</si>
  <si>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</si>
  <si>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</si>
  <si>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</si>
  <si>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</si>
  <si>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</si>
  <si>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</si>
  <si>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</si>
  <si>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</si>
  <si>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</si>
  <si>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</si>
  <si>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</si>
  <si>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</si>
  <si>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</si>
  <si>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</si>
  <si>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</si>
  <si>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</si>
  <si>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</si>
  <si>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</si>
  <si>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</si>
  <si>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</si>
  <si>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</si>
  <si>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</si>
  <si>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</si>
  <si>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</si>
  <si>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</si>
  <si>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</si>
  <si>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</si>
  <si>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</si>
  <si>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</si>
  <si>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</si>
  <si>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</si>
  <si>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</si>
  <si>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</si>
  <si>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</si>
  <si>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</si>
  <si>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</si>
  <si>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</si>
  <si>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</si>
  <si>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</si>
  <si>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</si>
  <si>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</si>
  <si>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</si>
  <si>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</si>
  <si>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</si>
  <si>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</si>
  <si>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</si>
  <si>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</si>
  <si>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</si>
  <si>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</si>
  <si>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</si>
  <si>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</si>
  <si>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</si>
  <si>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</si>
  <si>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</si>
  <si>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</si>
  <si>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</si>
  <si>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</si>
  <si>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</si>
  <si>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</si>
  <si>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</si>
  <si>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</si>
  <si>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</si>
  <si>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</si>
  <si>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</si>
  <si>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</si>
  <si>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</si>
  <si>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</si>
  <si>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</si>
  <si>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</si>
  <si>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</si>
  <si>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</si>
  <si>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</si>
  <si>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</si>
  <si>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</si>
  <si>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</si>
  <si>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</si>
  <si>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</si>
  <si>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</si>
  <si>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</si>
  <si>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</si>
  <si>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</si>
  <si>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</si>
  <si>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</si>
  <si>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</si>
  <si>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</si>
  <si>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</si>
  <si>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</si>
  <si>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</si>
  <si>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</si>
  <si>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</si>
  <si>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</si>
  <si>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</si>
  <si>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</si>
  <si>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</si>
  <si>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</si>
  <si>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</si>
  <si>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</si>
  <si>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</si>
  <si>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</si>
  <si>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</si>
  <si>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</si>
  <si>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</si>
  <si>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</si>
  <si>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</si>
  <si>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</si>
  <si>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</si>
  <si>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</si>
  <si>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</si>
  <si>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</si>
  <si>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</si>
  <si>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</si>
  <si>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</si>
  <si>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</si>
  <si>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</si>
  <si>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</si>
  <si>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</si>
  <si>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</si>
  <si>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</si>
  <si>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</si>
  <si>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</si>
  <si>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</si>
  <si>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</si>
  <si>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</si>
  <si>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</si>
  <si>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</si>
  <si>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</si>
  <si>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</si>
  <si>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</si>
  <si>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</si>
  <si>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</si>
  <si>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</si>
  <si>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</si>
  <si>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</si>
  <si>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</si>
  <si>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</si>
  <si>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</si>
  <si>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</si>
  <si>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</si>
  <si>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</si>
  <si>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</si>
  <si>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</si>
  <si>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</si>
  <si>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</si>
  <si>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</si>
  <si>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</si>
  <si>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</si>
  <si>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</si>
  <si>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</si>
  <si>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</si>
  <si>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</si>
  <si>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</si>
  <si>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</si>
  <si>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</si>
  <si>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</si>
  <si>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</si>
  <si>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</si>
  <si>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</si>
  <si>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</si>
  <si>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</si>
  <si>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</si>
  <si>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</si>
  <si>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</si>
  <si>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</si>
  <si>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</si>
  <si>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</si>
  <si>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</si>
  <si>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</si>
  <si>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</si>
  <si>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</si>
  <si>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</si>
  <si>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</si>
  <si>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</si>
  <si>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</si>
  <si>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</si>
  <si>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</si>
  <si>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</si>
  <si>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</si>
  <si>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</si>
  <si>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</si>
  <si>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</si>
  <si>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</si>
  <si>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</si>
  <si>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</si>
  <si>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</si>
  <si>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</si>
  <si>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</si>
  <si>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</si>
  <si>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</si>
  <si>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</si>
  <si>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</si>
  <si>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</si>
  <si>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</si>
  <si>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</si>
  <si>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</si>
  <si>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</si>
  <si>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</si>
  <si>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</si>
  <si>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</si>
  <si>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</si>
  <si>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</si>
  <si>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</si>
  <si>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</si>
  <si>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</si>
  <si>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</si>
  <si>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</si>
  <si>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</si>
  <si>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</si>
  <si>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</si>
  <si>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</si>
  <si>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</si>
  <si>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</si>
  <si>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</si>
  <si>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</si>
  <si>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</si>
  <si>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</si>
  <si>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</si>
  <si>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</si>
  <si>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</si>
  <si>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</si>
  <si>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</si>
  <si>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</si>
  <si>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</si>
  <si>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</si>
  <si>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</si>
  <si>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</si>
  <si>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</si>
  <si>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</si>
  <si>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</si>
  <si>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</si>
  <si>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</si>
  <si>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</si>
  <si>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</si>
  <si>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</si>
  <si>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</si>
  <si>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</si>
  <si>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</si>
  <si>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</si>
  <si>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</si>
  <si>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</si>
  <si>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</si>
  <si>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</si>
  <si>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</si>
  <si>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</si>
  <si>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</si>
  <si>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</si>
  <si>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</si>
  <si>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</si>
  <si>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</si>
  <si>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</si>
  <si>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</si>
  <si>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</si>
  <si>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</si>
  <si>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</si>
  <si>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</si>
  <si>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</si>
  <si>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</si>
  <si>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</si>
  <si>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</si>
  <si>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</si>
  <si>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</si>
  <si>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</si>
  <si>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</si>
  <si>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</si>
  <si>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</si>
  <si>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</si>
  <si>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</si>
  <si>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</si>
  <si>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</si>
  <si>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</si>
  <si>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</si>
  <si>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</si>
  <si>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</si>
  <si>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</si>
  <si>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</si>
  <si>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</si>
  <si>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</si>
  <si>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</si>
  <si>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</si>
  <si>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</si>
  <si>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</si>
  <si>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</si>
  <si>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</si>
  <si>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</si>
  <si>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</si>
  <si>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</si>
  <si>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</si>
  <si>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</si>
  <si>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</si>
  <si>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</si>
  <si>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</si>
  <si>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</si>
  <si>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</si>
  <si>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</si>
  <si>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</si>
  <si>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</si>
  <si>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</si>
  <si>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</si>
  <si>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</si>
  <si>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</si>
  <si>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</si>
  <si>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</si>
  <si>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</si>
  <si>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</si>
  <si>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</si>
  <si>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</si>
  <si>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</si>
  <si>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</si>
  <si>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</si>
  <si>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</si>
  <si>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</si>
  <si>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</si>
  <si>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</si>
  <si>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</si>
  <si>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</si>
  <si>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</si>
  <si>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</si>
  <si>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</si>
  <si>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</si>
  <si>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</si>
  <si>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</si>
  <si>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</si>
  <si>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</si>
  <si>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</si>
  <si>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</si>
  <si>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</si>
  <si>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</si>
  <si>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</si>
  <si>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</si>
  <si>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</si>
  <si>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</si>
  <si>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</si>
  <si>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</si>
  <si>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</si>
  <si>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</si>
  <si>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</si>
  <si>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</si>
  <si>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</si>
  <si>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</si>
  <si>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</si>
  <si>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</si>
  <si>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</si>
  <si>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</si>
  <si>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</si>
  <si>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</si>
  <si>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</si>
  <si>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</si>
  <si>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</si>
  <si>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</si>
  <si>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</si>
  <si>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</si>
  <si>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</si>
  <si>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</si>
  <si>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</si>
  <si>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</si>
  <si>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</si>
  <si>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</si>
  <si>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</si>
  <si>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</si>
  <si>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</si>
  <si>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</si>
  <si>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</si>
  <si>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</si>
  <si>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</si>
  <si>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</si>
  <si>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</si>
  <si>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</si>
  <si>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</si>
  <si>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</si>
  <si>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</si>
  <si>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</si>
  <si>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</si>
  <si>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</si>
  <si>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</si>
  <si>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</si>
  <si>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</si>
  <si>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</si>
  <si>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</si>
  <si>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</si>
  <si>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</si>
  <si>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</si>
  <si>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</si>
  <si>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</si>
  <si>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</si>
  <si>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</si>
  <si>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</si>
  <si>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</si>
  <si>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</si>
  <si>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</si>
  <si>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</si>
  <si>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</si>
  <si>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</si>
  <si>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</si>
  <si>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</si>
  <si>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</si>
  <si>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</si>
  <si>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</si>
  <si>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</si>
  <si>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</si>
  <si>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</si>
  <si>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</si>
  <si>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</si>
  <si>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</si>
  <si>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</si>
  <si>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</si>
  <si>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</si>
  <si>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</si>
  <si>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</si>
  <si>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</si>
  <si>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</si>
  <si>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</si>
  <si>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</si>
  <si>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</si>
  <si>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</si>
  <si>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</si>
  <si>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</si>
  <si>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</si>
  <si>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</si>
  <si>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</si>
  <si>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</si>
  <si>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</si>
  <si>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</si>
  <si>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</si>
  <si>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</si>
  <si>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</si>
  <si>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</si>
  <si>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</si>
  <si>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</si>
  <si>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</si>
  <si>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</si>
  <si>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</si>
  <si>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</si>
  <si>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</si>
  <si>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</si>
  <si>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</si>
  <si>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</si>
  <si>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</si>
  <si>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</si>
  <si>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</si>
  <si>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</si>
  <si>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</si>
  <si>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</si>
  <si>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</si>
  <si>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</si>
  <si>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</si>
  <si>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</si>
  <si>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</si>
  <si>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</si>
  <si>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</si>
  <si>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</si>
  <si>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</si>
  <si>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</si>
  <si>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</si>
  <si>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</si>
  <si>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</si>
  <si>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</si>
  <si>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</si>
  <si>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</si>
  <si>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</si>
  <si>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</si>
  <si>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</si>
  <si>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</si>
  <si>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</si>
  <si>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</si>
  <si>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</si>
  <si>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</si>
  <si>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</si>
  <si>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</si>
  <si>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</si>
  <si>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</si>
  <si>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</si>
  <si>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</si>
  <si>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</si>
  <si>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</si>
  <si>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</si>
  <si>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</si>
  <si>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</si>
  <si>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</si>
  <si>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</si>
  <si>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</si>
  <si>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</si>
  <si>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</si>
  <si>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</si>
  <si>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</si>
  <si>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</si>
  <si>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</si>
  <si>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</si>
  <si>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</si>
  <si>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</si>
  <si>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</si>
  <si>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</si>
  <si>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</si>
  <si>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</si>
  <si>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</si>
  <si>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</si>
  <si>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</si>
  <si>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</si>
  <si>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</si>
  <si>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</si>
  <si>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</si>
  <si>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</si>
  <si>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</si>
  <si>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</si>
  <si>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</si>
  <si>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</si>
  <si>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</si>
  <si>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</si>
  <si>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</si>
  <si>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</si>
  <si>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</si>
  <si>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</si>
  <si>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</si>
  <si>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</si>
  <si>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</si>
  <si>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</si>
  <si>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</si>
  <si>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</si>
  <si>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</si>
  <si>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</si>
  <si>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</si>
  <si>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</si>
  <si>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</si>
  <si>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</si>
  <si>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</si>
  <si>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</si>
  <si>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</si>
  <si>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</si>
  <si>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</si>
  <si>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</si>
  <si>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</si>
  <si>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</si>
  <si>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</si>
  <si>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</si>
  <si>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</si>
  <si>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</si>
  <si>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</si>
  <si>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</si>
  <si>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</si>
  <si>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</si>
  <si>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</si>
  <si>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</si>
  <si>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</si>
  <si>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</si>
  <si>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</si>
  <si>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</si>
  <si>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</si>
  <si>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</si>
  <si>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</si>
  <si>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</si>
  <si>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</si>
  <si>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</si>
  <si>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</si>
  <si>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</si>
  <si>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</si>
  <si>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</si>
  <si>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</si>
  <si>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</si>
  <si>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</si>
  <si>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</si>
  <si>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</si>
  <si>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</si>
  <si>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</si>
  <si>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</si>
  <si>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</si>
  <si>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</si>
  <si>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</si>
  <si>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</si>
  <si>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</si>
  <si>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</si>
  <si>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</si>
  <si>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</si>
  <si>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</si>
  <si>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</si>
  <si>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</si>
  <si>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</si>
  <si>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</si>
  <si>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</si>
  <si>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</si>
  <si>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</si>
  <si>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</si>
  <si>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</si>
  <si>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</si>
  <si>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</si>
  <si>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</si>
  <si>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</si>
  <si>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</si>
  <si>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</si>
  <si>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</si>
  <si>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</si>
  <si>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</si>
  <si>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</si>
  <si>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</si>
  <si>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</si>
  <si>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</si>
  <si>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</si>
  <si>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</si>
  <si>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</si>
  <si>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</si>
  <si>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</si>
  <si>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</si>
  <si>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</si>
  <si>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</si>
  <si>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</si>
  <si>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</si>
  <si>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</si>
  <si>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</si>
  <si>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</si>
  <si>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</si>
  <si>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</si>
  <si>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</si>
  <si>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</si>
  <si>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</si>
  <si>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</si>
  <si>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</si>
  <si>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</si>
  <si>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</si>
  <si>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</si>
  <si>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</si>
  <si>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</si>
  <si>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</si>
  <si>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</si>
  <si>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</si>
  <si>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</si>
  <si>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</si>
  <si>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</si>
  <si>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</si>
  <si>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</si>
  <si>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</si>
  <si>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</si>
  <si>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</si>
  <si>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</si>
  <si>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</si>
  <si>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</si>
  <si>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</si>
  <si>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</si>
  <si>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</si>
  <si>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</si>
  <si>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</si>
  <si>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</si>
  <si>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</si>
  <si>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</si>
  <si>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</si>
  <si>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</si>
  <si>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</si>
  <si>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</si>
  <si>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</si>
  <si>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</si>
  <si>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</si>
  <si>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</si>
  <si>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</si>
  <si>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</si>
  <si>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</si>
  <si>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</si>
  <si>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</si>
  <si>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</si>
  <si>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</si>
  <si>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</si>
  <si>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</si>
  <si>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</si>
  <si>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</si>
  <si>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</si>
  <si>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</si>
  <si>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</si>
  <si>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</si>
  <si>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</si>
  <si>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</si>
  <si>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</si>
  <si>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</si>
  <si>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</si>
  <si>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</si>
  <si>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</si>
  <si>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</si>
  <si>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</si>
  <si>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</si>
  <si>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</si>
  <si>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</si>
  <si>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</si>
  <si>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</si>
  <si>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</si>
  <si>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</si>
  <si>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</si>
  <si>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</si>
  <si>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</si>
  <si>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</si>
  <si>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</si>
  <si>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</si>
  <si>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</si>
  <si>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</si>
  <si>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</si>
  <si>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</si>
  <si>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</si>
  <si>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</si>
  <si>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</si>
  <si>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</si>
  <si>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</si>
  <si>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</si>
  <si>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</si>
  <si>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</si>
  <si>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</si>
  <si>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</si>
  <si>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</si>
  <si>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</si>
  <si>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</si>
  <si>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</si>
  <si>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</si>
  <si>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</si>
  <si>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</si>
  <si>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</si>
  <si>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</si>
  <si>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</si>
  <si>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</si>
  <si>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</si>
  <si>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</si>
  <si>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</si>
  <si>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</si>
  <si>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</si>
  <si>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</si>
  <si>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</si>
  <si>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</si>
  <si>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</si>
  <si>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</si>
  <si>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</si>
  <si>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</si>
  <si>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</si>
  <si>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</si>
  <si>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</si>
  <si>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</si>
  <si>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</si>
  <si>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</si>
  <si>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</si>
  <si>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</si>
  <si>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</si>
  <si>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</si>
  <si>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</si>
  <si>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</si>
  <si>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</si>
  <si>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</si>
  <si>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</si>
  <si>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</si>
  <si>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</si>
  <si>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</si>
  <si>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</si>
  <si>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</si>
  <si>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</si>
  <si>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</si>
  <si>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</si>
  <si>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</si>
  <si>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</si>
  <si>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</si>
  <si>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</si>
  <si>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</si>
  <si>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</si>
  <si>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</si>
  <si>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</si>
  <si>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</si>
  <si>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</si>
  <si>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</si>
  <si>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</si>
  <si>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</si>
  <si>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</si>
  <si>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</si>
  <si>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</si>
  <si>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</si>
  <si>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</si>
  <si>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</si>
  <si>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</si>
  <si>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</si>
  <si>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</si>
  <si>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</si>
  <si>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</si>
  <si>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</si>
  <si>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</si>
  <si>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</si>
  <si>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</si>
  <si>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</si>
  <si>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</si>
  <si>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</si>
  <si>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</si>
  <si>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</si>
  <si>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</si>
  <si>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</si>
  <si>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</si>
  <si>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</si>
  <si>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</si>
  <si>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</si>
  <si>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</si>
  <si>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</si>
  <si>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</si>
  <si>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</si>
  <si>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</si>
  <si>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</si>
  <si>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</si>
  <si>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</si>
  <si>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</si>
  <si>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</si>
  <si>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</si>
  <si>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</si>
  <si>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</si>
  <si>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</si>
  <si>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</si>
  <si>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</si>
  <si>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</si>
  <si>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</si>
  <si>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</si>
  <si>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</si>
  <si>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</si>
  <si>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</si>
  <si>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</si>
  <si>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</si>
  <si>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</si>
  <si>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</si>
  <si>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</si>
  <si>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</si>
  <si>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</si>
  <si>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</si>
  <si>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</si>
  <si>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</si>
  <si>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</si>
  <si>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</si>
  <si>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</si>
  <si>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</si>
  <si>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</si>
  <si>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</si>
  <si>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</si>
  <si>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</si>
  <si>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</si>
  <si>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</si>
  <si>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</si>
  <si>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</si>
  <si>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</si>
  <si>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</si>
  <si>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</si>
  <si>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</si>
  <si>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</si>
  <si>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</si>
  <si>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</si>
  <si>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</si>
  <si>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</si>
  <si>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</si>
  <si>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</si>
  <si>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</si>
  <si>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</si>
  <si>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</si>
  <si>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</si>
  <si>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</si>
  <si>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</si>
  <si>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</si>
  <si>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</si>
  <si>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</si>
  <si>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</si>
  <si>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</si>
  <si>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</si>
  <si>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</si>
  <si>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</si>
  <si>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</si>
  <si>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</si>
  <si>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</si>
  <si>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</si>
  <si>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</si>
  <si>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</si>
  <si>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</si>
  <si>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</si>
  <si>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</si>
  <si>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</si>
  <si>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</si>
  <si>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</si>
  <si>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</si>
  <si>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</si>
  <si>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</si>
  <si>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</si>
  <si>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</si>
  <si>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</si>
  <si>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</si>
  <si>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</si>
  <si>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</si>
  <si>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</si>
  <si>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</si>
  <si>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</si>
  <si>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</si>
  <si>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</si>
  <si>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</si>
  <si>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</si>
  <si>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</si>
  <si>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</si>
  <si>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</si>
  <si>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</si>
  <si>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</si>
  <si>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</si>
  <si>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</si>
  <si>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</si>
  <si>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</si>
  <si>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</si>
  <si>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</si>
  <si>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</si>
  <si>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</si>
  <si>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</si>
  <si>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</si>
  <si>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</si>
  <si>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</si>
  <si>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</si>
  <si>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</si>
  <si>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</si>
  <si>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</si>
  <si>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</si>
  <si>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</si>
  <si>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</si>
  <si>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</si>
  <si>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</si>
  <si>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</si>
  <si>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</si>
  <si>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</si>
  <si>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</si>
  <si>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</si>
  <si>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</si>
  <si>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</si>
  <si>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</si>
  <si>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</si>
  <si>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</si>
  <si>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</si>
  <si>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</si>
  <si>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</si>
  <si>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</si>
  <si>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</si>
  <si>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</si>
  <si>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</si>
  <si>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</si>
  <si>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</si>
  <si>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</si>
  <si>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</si>
  <si>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</si>
  <si>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</si>
  <si>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</si>
  <si>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</si>
  <si>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</si>
  <si>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</si>
  <si>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</si>
  <si>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</si>
  <si>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</si>
  <si>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</si>
  <si>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</si>
  <si>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</si>
  <si>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</si>
  <si>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</si>
  <si>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</si>
  <si>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</si>
  <si>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</si>
  <si>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</si>
  <si>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</si>
  <si>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</si>
  <si>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</si>
  <si>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</si>
  <si>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</si>
  <si>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</si>
  <si>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</si>
  <si>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</si>
  <si>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</si>
  <si>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</si>
  <si>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</si>
  <si>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</si>
  <si>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</si>
  <si>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</si>
  <si>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</si>
  <si>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</si>
  <si>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</si>
  <si>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</si>
  <si>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</si>
  <si>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</si>
  <si>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</si>
  <si>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</si>
  <si>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</si>
  <si>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</si>
  <si>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</si>
  <si>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</si>
  <si>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</si>
  <si>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</si>
  <si>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</si>
  <si>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</si>
  <si>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</si>
  <si>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</si>
  <si>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</si>
  <si>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</si>
  <si>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</si>
  <si>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</si>
  <si>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</si>
  <si>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</si>
  <si>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</si>
  <si>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</si>
  <si>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</si>
  <si>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</si>
  <si>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</si>
  <si>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</si>
  <si>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</si>
  <si>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</si>
  <si>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</si>
  <si>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</si>
  <si>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</si>
  <si>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</si>
  <si>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</si>
  <si>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</si>
  <si>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</si>
  <si>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</si>
  <si>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</si>
  <si>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</si>
  <si>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</si>
  <si>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</si>
  <si>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</si>
  <si>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</si>
  <si>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</si>
  <si>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</si>
  <si>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</si>
  <si>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</si>
  <si>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</si>
  <si>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</si>
  <si>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</si>
  <si>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</si>
  <si>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</si>
  <si>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</si>
  <si>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</si>
  <si>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</si>
  <si>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</si>
  <si>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</si>
  <si>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</si>
  <si>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</si>
  <si>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</si>
  <si>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</si>
  <si>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</si>
  <si>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</si>
  <si>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</si>
  <si>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</si>
  <si>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</si>
  <si>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</si>
  <si>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</si>
  <si>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</si>
  <si>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</si>
  <si>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</si>
  <si>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</si>
  <si>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</si>
  <si>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</si>
  <si>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</si>
  <si>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</si>
  <si>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</si>
  <si>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</si>
  <si>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</si>
  <si>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</si>
  <si>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</si>
  <si>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</si>
  <si>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</si>
  <si>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</si>
  <si>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</si>
  <si>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</si>
  <si>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</si>
  <si>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</si>
  <si>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</si>
  <si>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</si>
  <si>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</si>
  <si>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</si>
  <si>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</si>
  <si>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</si>
  <si>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</si>
  <si>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</si>
  <si>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</si>
  <si>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</si>
  <si>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</si>
  <si>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</si>
  <si>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</si>
  <si>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</si>
  <si>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</si>
  <si>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</si>
  <si>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</si>
  <si>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</si>
  <si>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</si>
  <si>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</si>
  <si>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</si>
  <si>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</si>
  <si>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</si>
  <si>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</si>
  <si>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</si>
  <si>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</si>
  <si>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</si>
  <si>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</si>
  <si>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</si>
  <si>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</si>
  <si>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</si>
  <si>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</si>
  <si>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</si>
  <si>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</si>
  <si>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</si>
  <si>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</si>
  <si>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</si>
  <si>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</si>
  <si>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</si>
  <si>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</si>
  <si>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</si>
  <si>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</si>
  <si>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</si>
  <si>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</si>
  <si>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</si>
  <si>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</si>
  <si>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</si>
  <si>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</si>
  <si>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</si>
  <si>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</si>
  <si>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</si>
  <si>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</si>
  <si>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</si>
  <si>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</si>
  <si>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</si>
  <si>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</si>
  <si>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</si>
  <si>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</si>
  <si>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</si>
  <si>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</si>
  <si>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</si>
  <si>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</si>
  <si>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</si>
  <si>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</si>
  <si>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</si>
  <si>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</si>
  <si>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</si>
  <si>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</si>
  <si>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</si>
  <si>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</si>
  <si>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</si>
  <si>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</si>
  <si>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</si>
  <si>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</si>
  <si>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</si>
  <si>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</si>
  <si>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</si>
  <si>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</si>
  <si>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</si>
  <si>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</si>
  <si>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</si>
  <si>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</si>
  <si>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</si>
  <si>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</si>
  <si>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</si>
  <si>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</si>
  <si>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</si>
  <si>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</si>
  <si>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</si>
  <si>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</si>
  <si>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</si>
  <si>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</si>
  <si>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</si>
  <si>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</si>
  <si>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</si>
  <si>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</si>
  <si>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</si>
  <si>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</si>
  <si>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</si>
  <si>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</si>
  <si>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</si>
  <si>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</si>
  <si>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</si>
  <si>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</si>
  <si>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</si>
  <si>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</si>
  <si>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</si>
  <si>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</si>
  <si>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</si>
  <si>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</si>
  <si>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</si>
  <si>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</si>
  <si>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</si>
  <si>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</si>
  <si>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</si>
  <si>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</si>
  <si>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</si>
  <si>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</si>
  <si>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</si>
  <si>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</si>
  <si>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</si>
  <si>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</si>
  <si>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</si>
  <si>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</si>
  <si>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</si>
  <si>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</si>
  <si>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</si>
  <si>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</si>
  <si>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</si>
  <si>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</si>
  <si>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</si>
  <si>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</si>
  <si>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</si>
  <si>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</si>
  <si>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</si>
  <si>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</si>
  <si>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</si>
  <si>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</si>
  <si>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</si>
  <si>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</si>
  <si>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</si>
  <si>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</si>
  <si>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</si>
  <si>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</si>
  <si>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</si>
  <si>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</si>
  <si>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</si>
  <si>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</si>
  <si>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</si>
  <si>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</si>
  <si>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</si>
  <si>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</si>
  <si>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</si>
  <si>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</si>
  <si>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</si>
  <si>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</si>
  <si>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</si>
  <si>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</si>
  <si>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</si>
  <si>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</si>
  <si>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</si>
  <si>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</si>
  <si>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</si>
  <si>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</si>
  <si>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</si>
  <si>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</si>
  <si>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</si>
  <si>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</si>
  <si>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</si>
  <si>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</si>
  <si>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</si>
  <si>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</si>
  <si>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</si>
  <si>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</si>
  <si>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</si>
  <si>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</si>
  <si>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</si>
  <si>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</si>
  <si>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</si>
  <si>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</si>
  <si>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</si>
  <si>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</si>
  <si>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</si>
  <si>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</si>
  <si>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</si>
  <si>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</si>
  <si>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</si>
  <si>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</si>
  <si>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</si>
  <si>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</si>
  <si>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</si>
  <si>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</si>
  <si>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</si>
  <si>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</si>
  <si>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</si>
  <si>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</si>
  <si>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</si>
  <si>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</si>
  <si>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</si>
  <si>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</si>
  <si>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</si>
  <si>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</si>
  <si>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</si>
  <si>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</si>
  <si>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</si>
  <si>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</si>
  <si>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</si>
  <si>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</si>
  <si>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</si>
  <si>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</si>
  <si>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</si>
  <si>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</si>
  <si>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</si>
  <si>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</si>
  <si>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</si>
  <si>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</si>
  <si>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</si>
  <si>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</si>
  <si>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</si>
  <si>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</si>
  <si>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</si>
  <si>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</si>
  <si>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</si>
  <si>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</si>
  <si>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</si>
  <si>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</si>
  <si>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</si>
  <si>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</si>
  <si>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</si>
  <si>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</si>
  <si>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</si>
  <si>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</si>
  <si>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</si>
  <si>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</si>
  <si>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</si>
  <si>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</si>
  <si>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</si>
  <si>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</si>
  <si>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</si>
  <si>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</si>
  <si>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</si>
  <si>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</si>
  <si>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</si>
  <si>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</si>
  <si>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</si>
  <si>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</si>
  <si>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</si>
  <si>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</si>
  <si>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</si>
  <si>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</si>
  <si>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</si>
  <si>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</si>
  <si>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</si>
  <si>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</si>
  <si>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</si>
  <si>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</si>
  <si>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</si>
  <si>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</si>
  <si>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</si>
  <si>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</si>
  <si>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</si>
  <si>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</si>
  <si>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</si>
  <si>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</si>
  <si>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</si>
  <si>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</si>
  <si>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</si>
  <si>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</si>
  <si>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</si>
  <si>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</si>
  <si>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</si>
  <si>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</si>
  <si>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</si>
  <si>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</si>
  <si>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</si>
  <si>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</si>
  <si>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</si>
  <si>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</si>
  <si>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</si>
  <si>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</si>
  <si>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</si>
  <si>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</si>
  <si>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</si>
  <si>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</si>
  <si>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</si>
  <si>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</si>
  <si>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</si>
  <si>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</si>
  <si>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</si>
  <si>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</si>
  <si>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</si>
  <si>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</si>
  <si>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</si>
  <si>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</si>
  <si>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</si>
  <si>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</si>
  <si>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</si>
  <si>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</si>
  <si>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</si>
  <si>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</si>
  <si>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</si>
  <si>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</si>
  <si>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</si>
  <si>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</si>
  <si>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</si>
  <si>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</si>
  <si>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</si>
  <si>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</si>
  <si>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</si>
  <si>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</si>
  <si>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</si>
  <si>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</si>
  <si>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</si>
  <si>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</si>
  <si>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</si>
  <si>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</si>
  <si>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</si>
  <si>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</si>
  <si>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</si>
  <si>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</si>
  <si>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</si>
  <si>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</si>
  <si>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</si>
  <si>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</si>
  <si>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</si>
  <si>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</si>
  <si>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</si>
  <si>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</si>
  <si>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</si>
  <si>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</si>
  <si>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</si>
  <si>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</si>
  <si>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</si>
  <si>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</si>
  <si>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</si>
  <si>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</si>
  <si>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</si>
  <si>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</si>
  <si>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</si>
  <si>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</si>
  <si>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</si>
  <si>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</si>
  <si>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</si>
  <si>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</si>
  <si>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</si>
  <si>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</si>
  <si>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</si>
  <si>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</si>
  <si>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</si>
  <si>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</si>
  <si>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</si>
  <si>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</si>
  <si>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</si>
  <si>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</si>
  <si>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</si>
  <si>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</si>
  <si>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</si>
  <si>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</si>
  <si>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</si>
  <si>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</si>
  <si>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</si>
  <si>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</si>
  <si>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</si>
  <si>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</si>
  <si>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</si>
  <si>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</si>
  <si>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</si>
  <si>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</si>
  <si>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</si>
  <si>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</si>
  <si>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</si>
  <si>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</si>
  <si>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</si>
  <si>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</si>
  <si>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</si>
  <si>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</si>
  <si>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</si>
  <si>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</si>
  <si>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</si>
  <si>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</si>
  <si>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</si>
  <si>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</si>
  <si>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</si>
  <si>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</si>
  <si>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</si>
  <si>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</si>
  <si>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</si>
  <si>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</si>
  <si>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</si>
  <si>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</si>
  <si>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</si>
  <si>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</si>
  <si>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</si>
  <si>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</si>
  <si>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</si>
  <si>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</si>
  <si>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</si>
  <si>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</si>
  <si>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</si>
  <si>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</si>
  <si>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</si>
  <si>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</si>
  <si>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</si>
  <si>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</si>
  <si>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</si>
  <si>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</si>
  <si>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</si>
  <si>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</si>
  <si>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</si>
  <si>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</si>
  <si>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</si>
  <si>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</si>
  <si>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</si>
  <si>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</si>
  <si>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</si>
  <si>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</si>
  <si>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</si>
  <si>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</si>
  <si>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</si>
  <si>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</si>
  <si>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</si>
  <si>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</si>
  <si>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</si>
  <si>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</si>
  <si>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</si>
  <si>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</si>
  <si>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</si>
  <si>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</si>
  <si>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</si>
  <si>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</si>
  <si>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</si>
  <si>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</si>
  <si>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</si>
  <si>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</si>
  <si>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</si>
  <si>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</si>
  <si>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</si>
  <si>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</si>
  <si>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</si>
  <si>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</si>
  <si>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</si>
  <si>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</si>
  <si>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</si>
  <si>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</si>
  <si>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</si>
  <si>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</si>
  <si>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</si>
  <si>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</si>
  <si>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</si>
  <si>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</si>
  <si>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</si>
  <si>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</si>
  <si>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</si>
  <si>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</si>
  <si>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</si>
  <si>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</si>
  <si>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</si>
  <si>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</si>
  <si>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</si>
  <si>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</si>
  <si>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</si>
  <si>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</si>
  <si>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</si>
  <si>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</si>
  <si>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</si>
  <si>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</si>
  <si>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</si>
  <si>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</si>
  <si>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</si>
  <si>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</si>
  <si>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</si>
  <si>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</si>
  <si>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</si>
  <si>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</si>
  <si>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</si>
  <si>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</si>
  <si>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</si>
  <si>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</si>
  <si>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</si>
  <si>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</si>
  <si>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</si>
  <si>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</si>
  <si>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</si>
  <si>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</si>
  <si>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</si>
  <si>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</si>
  <si>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</si>
  <si>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</si>
  <si>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</si>
  <si>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</si>
  <si>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</si>
  <si>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</si>
  <si>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</si>
  <si>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</si>
  <si>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</si>
  <si>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</si>
  <si>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</si>
  <si>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</si>
  <si>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</si>
  <si>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</si>
  <si>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</si>
  <si>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</si>
  <si>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</si>
  <si>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</si>
  <si>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</si>
  <si>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</si>
  <si>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</si>
  <si>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</si>
  <si>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</si>
  <si>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</si>
  <si>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</si>
  <si>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</si>
  <si>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</si>
  <si>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</si>
  <si>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</si>
  <si>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</si>
  <si>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</si>
  <si>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</si>
  <si>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</si>
  <si>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</si>
  <si>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</si>
  <si>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</si>
  <si>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</si>
  <si>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</si>
  <si>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</si>
  <si>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</si>
  <si>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</si>
  <si>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</si>
  <si>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</si>
  <si>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</si>
  <si>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</si>
  <si>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</si>
  <si>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</si>
  <si>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</si>
  <si>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</si>
  <si>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</si>
  <si>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</si>
  <si>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</si>
  <si>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</si>
  <si>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</si>
  <si>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</si>
  <si>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</si>
  <si>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</si>
  <si>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</si>
  <si>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</si>
  <si>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</si>
  <si>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</si>
  <si>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</si>
  <si>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</si>
  <si>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</si>
  <si>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</si>
  <si>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</si>
  <si>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</si>
  <si>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</si>
  <si>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</si>
  <si>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</si>
  <si>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</si>
  <si>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</si>
  <si>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</si>
  <si>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</si>
  <si>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</si>
  <si>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</si>
  <si>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</si>
  <si>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</si>
  <si>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</si>
  <si>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</si>
  <si>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</si>
  <si>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</si>
  <si>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</si>
  <si>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</si>
  <si>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</si>
  <si>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</si>
  <si>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</si>
  <si>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</si>
  <si>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</si>
  <si>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</si>
  <si>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</si>
  <si>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</si>
  <si>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</si>
  <si>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</si>
  <si>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</si>
  <si>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</si>
  <si>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</si>
  <si>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</si>
  <si>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</si>
  <si>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</si>
  <si>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</si>
  <si>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</si>
  <si>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</si>
  <si>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</si>
  <si>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</si>
  <si>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</si>
  <si>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</si>
  <si>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</si>
  <si>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</si>
  <si>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</si>
  <si>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</si>
  <si>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</si>
  <si>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</si>
  <si>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</si>
  <si>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</si>
  <si>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</si>
  <si>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</si>
  <si>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</si>
  <si>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</si>
  <si>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</si>
  <si>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</si>
  <si>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</si>
  <si>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</si>
  <si>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</si>
  <si>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</si>
  <si>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</si>
  <si>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</si>
  <si>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</si>
  <si>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</si>
  <si>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</si>
  <si>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</si>
  <si>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</si>
  <si>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</si>
  <si>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</si>
  <si>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</si>
  <si>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</si>
  <si>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</si>
  <si>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</si>
  <si>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</si>
  <si>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</si>
  <si>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</si>
  <si>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</si>
  <si>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</si>
  <si>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</si>
  <si>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</si>
  <si>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</si>
  <si>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</si>
  <si>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</si>
  <si>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</si>
  <si>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</si>
  <si>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</si>
  <si>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</si>
  <si>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</si>
  <si>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</si>
  <si>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</si>
  <si>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</si>
  <si>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</si>
  <si>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</si>
  <si>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</si>
  <si>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</si>
  <si>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</si>
  <si>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</si>
  <si>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</si>
  <si>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</si>
  <si>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</si>
  <si>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</si>
  <si>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</si>
  <si>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</si>
  <si>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</si>
  <si>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</si>
  <si>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</si>
  <si>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</si>
  <si>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</si>
  <si>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</si>
  <si>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</si>
  <si>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</si>
  <si>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</si>
  <si>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</si>
  <si>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</si>
  <si>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</si>
  <si>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</si>
  <si>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</si>
  <si>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</si>
  <si>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</si>
  <si>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</si>
  <si>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</si>
  <si>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</si>
  <si>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</si>
  <si>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</si>
  <si>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</si>
  <si>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</si>
  <si>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</si>
  <si>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</si>
  <si>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</si>
  <si>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</si>
  <si>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</si>
  <si>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</si>
  <si>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</si>
  <si>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</si>
  <si>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</si>
  <si>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</si>
  <si>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</si>
  <si>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</si>
  <si>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</si>
  <si>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</si>
  <si>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</si>
  <si>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</si>
  <si>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</si>
  <si>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</si>
  <si>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</si>
  <si>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</si>
  <si>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</si>
  <si>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</si>
  <si>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</si>
  <si>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</si>
  <si>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</si>
  <si>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</si>
  <si>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</si>
  <si>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</si>
  <si>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</si>
  <si>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</si>
  <si>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</si>
  <si>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</si>
  <si>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</si>
  <si>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</si>
  <si>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</si>
  <si>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</si>
  <si>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</si>
  <si>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</si>
  <si>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</si>
  <si>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</si>
  <si>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</si>
  <si>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</si>
  <si>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</si>
  <si>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</si>
  <si>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</si>
  <si>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</si>
  <si>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</si>
  <si>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</si>
  <si>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</si>
  <si>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</si>
  <si>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</si>
  <si>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</si>
  <si>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</si>
  <si>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</si>
  <si>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</si>
  <si>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</si>
  <si>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</si>
  <si>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</si>
  <si>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</si>
  <si>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</si>
  <si>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</si>
  <si>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</si>
  <si>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</si>
  <si>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</si>
  <si>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</si>
  <si>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</si>
  <si>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</si>
  <si>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</si>
  <si>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</si>
  <si>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</si>
  <si>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</si>
  <si>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</si>
  <si>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</si>
  <si>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</si>
  <si>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</si>
  <si>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</si>
  <si>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</si>
  <si>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</si>
  <si>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</si>
  <si>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</si>
  <si>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</si>
  <si>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</si>
  <si>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</si>
  <si>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</si>
  <si>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</si>
  <si>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</si>
  <si>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</si>
  <si>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</si>
  <si>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</si>
  <si>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</si>
  <si>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</si>
  <si>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</si>
  <si>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</si>
  <si>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</si>
  <si>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</si>
  <si>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</si>
  <si>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</si>
  <si>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</si>
  <si>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</si>
  <si>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</si>
  <si>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</si>
  <si>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</si>
  <si>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</si>
  <si>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</si>
  <si>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</si>
  <si>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</si>
  <si>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</si>
  <si>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</si>
  <si>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</si>
  <si>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</si>
  <si>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</si>
  <si>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</si>
  <si>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</si>
  <si>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</si>
  <si>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</si>
  <si>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</si>
  <si>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</si>
  <si>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</si>
  <si>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</si>
  <si>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</si>
  <si>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</si>
  <si>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</si>
  <si>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</si>
  <si>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</si>
  <si>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</si>
  <si>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</si>
  <si>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</si>
  <si>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</si>
  <si>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</si>
  <si>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</si>
  <si>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</si>
  <si>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</si>
  <si>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</si>
  <si>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</si>
  <si>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</si>
  <si>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</si>
  <si>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</si>
  <si>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</si>
  <si>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</si>
  <si>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</si>
  <si>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</si>
  <si>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</si>
  <si>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</si>
  <si>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</si>
  <si>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</si>
  <si>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</si>
  <si>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</si>
  <si>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</si>
  <si>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</si>
  <si>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</si>
  <si>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</si>
  <si>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</si>
  <si>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</si>
  <si>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</si>
  <si>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</si>
  <si>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</si>
  <si>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</si>
  <si>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</si>
  <si>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</si>
  <si>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</si>
  <si>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</si>
  <si>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</si>
  <si>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</si>
  <si>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</si>
  <si>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</si>
  <si>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</si>
  <si>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</si>
  <si>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</si>
  <si>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</si>
  <si>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</si>
  <si>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</si>
  <si>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</si>
  <si>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</si>
  <si>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</si>
  <si>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</si>
  <si>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</si>
  <si>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</si>
  <si>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</si>
  <si>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</si>
  <si>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</si>
  <si>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</si>
  <si>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</si>
  <si>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</si>
  <si>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</si>
  <si>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</si>
  <si>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</si>
  <si>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</si>
  <si>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</si>
  <si>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</si>
  <si>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</si>
  <si>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</si>
  <si>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</si>
  <si>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</si>
  <si>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</si>
  <si>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</si>
  <si>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</si>
  <si>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</si>
  <si>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</si>
  <si>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</si>
  <si>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</si>
  <si>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</si>
  <si>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</si>
  <si>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</si>
  <si>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</si>
  <si>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</si>
  <si>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</si>
  <si>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</si>
  <si>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</si>
  <si>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</si>
  <si>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</si>
  <si>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</si>
  <si>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</si>
  <si>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</si>
  <si>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</si>
  <si>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</si>
  <si>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</si>
  <si>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</si>
  <si>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</si>
  <si>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</si>
  <si>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</si>
  <si>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</si>
  <si>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</si>
  <si>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</si>
  <si>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</si>
  <si>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</si>
  <si>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</si>
  <si>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</si>
  <si>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</si>
  <si>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</si>
  <si>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</si>
  <si>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</si>
  <si>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</si>
  <si>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</si>
  <si>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</si>
  <si>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</si>
  <si>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</si>
  <si>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</si>
  <si>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</si>
  <si>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</si>
  <si>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</si>
  <si>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</si>
  <si>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</si>
  <si>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</si>
  <si>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</si>
  <si>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</si>
  <si>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</si>
  <si>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</si>
  <si>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</si>
  <si>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</si>
  <si>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</si>
  <si>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</si>
  <si>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</si>
  <si>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</si>
  <si>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</si>
  <si>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</si>
  <si>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</si>
  <si>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</si>
  <si>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</si>
  <si>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</si>
  <si>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</si>
  <si>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</si>
  <si>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</si>
  <si>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</si>
  <si>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</si>
  <si>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</si>
  <si>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</si>
  <si>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</si>
  <si>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</si>
  <si>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</si>
  <si>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</si>
  <si>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</si>
  <si>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</si>
  <si>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</si>
  <si>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</si>
  <si>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</si>
  <si>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</si>
  <si>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</si>
  <si>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</si>
  <si>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</si>
  <si>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</si>
  <si>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</si>
  <si>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</si>
  <si>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</si>
  <si>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</si>
  <si>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</si>
  <si>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</si>
  <si>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</si>
  <si>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</si>
  <si>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</si>
  <si>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</si>
  <si>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</si>
  <si>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</si>
  <si>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</si>
  <si>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</si>
  <si>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</si>
  <si>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</si>
  <si>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</si>
  <si>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</si>
  <si>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</si>
  <si>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</si>
  <si>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</si>
  <si>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</si>
  <si>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</si>
  <si>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</si>
  <si>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</si>
  <si>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</si>
  <si>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</si>
  <si>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</si>
  <si>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</si>
  <si>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</si>
  <si>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</si>
  <si>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</si>
  <si>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</si>
  <si>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</si>
  <si>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</si>
  <si>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</si>
  <si>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</si>
  <si>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</si>
  <si>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</si>
  <si>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</si>
  <si>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</si>
  <si>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</si>
  <si>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</si>
  <si>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</si>
  <si>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</si>
  <si>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</si>
  <si>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</si>
  <si>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</si>
  <si>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</si>
  <si>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</si>
  <si>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</si>
  <si>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</si>
  <si>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</si>
  <si>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</si>
  <si>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</si>
  <si>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</si>
  <si>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</si>
  <si>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</si>
  <si>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</si>
  <si>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</si>
  <si>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</si>
  <si>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</si>
  <si>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</si>
  <si>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</si>
  <si>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</si>
  <si>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</si>
  <si>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</si>
  <si>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</si>
  <si>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</si>
  <si>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</si>
  <si>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</si>
  <si>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</si>
  <si>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</si>
  <si>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</si>
  <si>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</si>
  <si>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</si>
  <si>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</si>
  <si>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</si>
  <si>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</si>
  <si>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</si>
  <si>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</si>
  <si>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</si>
  <si>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</si>
  <si>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</si>
  <si>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</si>
  <si>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</si>
  <si>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</si>
  <si>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</si>
  <si>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</si>
  <si>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</si>
  <si>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</si>
  <si>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</si>
  <si>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</si>
  <si>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</si>
  <si>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</si>
  <si>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</si>
  <si>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</si>
  <si>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</si>
  <si>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</si>
  <si>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</si>
  <si>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</si>
  <si>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</si>
  <si>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</si>
  <si>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</si>
  <si>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</si>
  <si>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</si>
  <si>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</si>
  <si>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</si>
  <si>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</si>
  <si>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</si>
  <si>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</si>
  <si>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</si>
  <si>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</si>
  <si>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</si>
  <si>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</si>
  <si>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</si>
  <si>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</si>
  <si>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</si>
  <si>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</si>
  <si>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</si>
  <si>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</si>
  <si>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</si>
  <si>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</si>
  <si>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</si>
  <si>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</si>
  <si>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</si>
  <si>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</si>
  <si>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</si>
  <si>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</si>
  <si>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</si>
  <si>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</si>
  <si>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</si>
  <si>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</si>
  <si>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</si>
  <si>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</si>
  <si>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</si>
  <si>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</si>
  <si>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</si>
  <si>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</si>
  <si>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</si>
  <si>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</si>
  <si>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</si>
  <si>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</si>
  <si>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</si>
  <si>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</si>
  <si>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</si>
  <si>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</si>
  <si>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</si>
  <si>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</si>
  <si>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</si>
  <si>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</si>
  <si>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</si>
  <si>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</si>
  <si>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</si>
  <si>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</si>
  <si>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</si>
  <si>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</si>
  <si>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</si>
  <si>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</si>
  <si>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</si>
  <si>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</si>
  <si>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</si>
  <si>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</si>
  <si>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</si>
  <si>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</si>
  <si>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</si>
  <si>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</si>
  <si>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</si>
  <si>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</si>
  <si>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</si>
  <si>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</si>
  <si>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</si>
  <si>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</si>
  <si>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</si>
  <si>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</si>
  <si>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</si>
  <si>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</si>
  <si>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</si>
  <si>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</si>
  <si>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</si>
  <si>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</si>
  <si>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</si>
  <si>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</si>
  <si>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</si>
  <si>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</si>
  <si>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</si>
  <si>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</si>
  <si>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</si>
  <si>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</si>
  <si>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</si>
  <si>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</si>
  <si>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</si>
  <si>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</si>
  <si>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</si>
  <si>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</si>
  <si>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</si>
  <si>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</si>
  <si>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</si>
  <si>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</si>
  <si>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</si>
  <si>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</si>
  <si>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</si>
  <si>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</si>
  <si>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</si>
  <si>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</si>
  <si>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</si>
  <si>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</si>
  <si>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</si>
  <si>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</si>
  <si>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</si>
  <si>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</si>
  <si>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</si>
  <si>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</si>
  <si>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</si>
  <si>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</si>
  <si>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</si>
  <si>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</si>
  <si>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</si>
  <si>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</si>
  <si>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</si>
  <si>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</si>
  <si>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</si>
  <si>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</si>
  <si>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</si>
  <si>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</si>
  <si>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</si>
  <si>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</si>
  <si>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</si>
  <si>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</si>
  <si>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</si>
  <si>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</si>
  <si>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</si>
  <si>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</si>
  <si>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</si>
  <si>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</si>
  <si>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</si>
  <si>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</si>
  <si>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</si>
  <si>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</si>
  <si>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</si>
  <si>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</si>
  <si>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</si>
  <si>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</si>
  <si>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</si>
  <si>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</si>
  <si>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</si>
  <si>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</si>
  <si>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</si>
  <si>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</si>
  <si>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</si>
  <si>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</si>
  <si>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</si>
  <si>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</si>
  <si>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</si>
  <si>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</si>
  <si>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</si>
  <si>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</si>
  <si>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</si>
  <si>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</si>
  <si>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</si>
  <si>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</si>
  <si>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</si>
  <si>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</si>
  <si>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</si>
  <si>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</si>
  <si>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</si>
  <si>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</si>
  <si>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</si>
  <si>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</si>
  <si>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</si>
  <si>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</si>
  <si>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</si>
  <si>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</si>
  <si>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</si>
  <si>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</si>
  <si>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</si>
  <si>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</si>
  <si>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</si>
  <si>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</si>
  <si>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</si>
  <si>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</si>
  <si>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</si>
  <si>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</si>
  <si>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</si>
  <si>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</si>
  <si>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</si>
  <si>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</si>
  <si>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</si>
  <si>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</si>
  <si>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</si>
  <si>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</si>
  <si>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</si>
  <si>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</si>
  <si>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</si>
  <si>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</si>
  <si>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</si>
  <si>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</si>
  <si>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</si>
  <si>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</si>
  <si>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</si>
  <si>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</si>
  <si>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</si>
  <si>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</si>
  <si>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</si>
  <si>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</si>
  <si>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</si>
  <si>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</si>
  <si>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</si>
  <si>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</si>
  <si>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</si>
  <si>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</si>
  <si>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</si>
  <si>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</si>
  <si>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</si>
  <si>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</si>
  <si>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</si>
  <si>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</si>
  <si>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</si>
  <si>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</si>
  <si>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</si>
  <si>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</si>
  <si>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</si>
  <si>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</si>
  <si>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</si>
  <si>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</si>
  <si>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</si>
  <si>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</si>
  <si>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</si>
  <si>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</si>
  <si>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</si>
  <si>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</si>
  <si>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</si>
  <si>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</si>
  <si>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</si>
  <si>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</si>
  <si>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</si>
  <si>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</si>
  <si>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</si>
  <si>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</si>
  <si>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</si>
  <si>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</si>
  <si>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</si>
  <si>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</si>
  <si>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</si>
  <si>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</si>
  <si>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</si>
  <si>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</si>
  <si>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</si>
  <si>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</si>
  <si>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</si>
  <si>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</si>
  <si>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</si>
  <si>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</si>
  <si>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</si>
  <si>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</si>
  <si>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</si>
  <si>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</si>
  <si>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</si>
  <si>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</si>
  <si>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</si>
  <si>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</si>
  <si>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</si>
  <si>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</si>
  <si>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</si>
  <si>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</si>
  <si>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</si>
  <si>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</si>
  <si>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</si>
  <si>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</si>
  <si>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</si>
  <si>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</si>
  <si>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</si>
  <si>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</si>
  <si>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</si>
  <si>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</si>
  <si>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</si>
  <si>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</si>
  <si>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</si>
  <si>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</si>
  <si>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</si>
  <si>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</si>
  <si>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</si>
  <si>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</si>
  <si>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</si>
  <si>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</si>
  <si>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</si>
  <si>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</si>
  <si>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</si>
  <si>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</si>
  <si>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</si>
  <si>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</si>
  <si>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</si>
  <si>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</si>
  <si>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</si>
  <si>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</si>
  <si>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</si>
  <si>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</si>
  <si>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</si>
  <si>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</si>
  <si>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</si>
  <si>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</si>
  <si>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</si>
  <si>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</si>
  <si>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</si>
  <si>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</si>
  <si>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</si>
  <si>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</si>
  <si>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</si>
  <si>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</si>
  <si>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</si>
  <si>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</si>
  <si>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</si>
  <si>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</si>
  <si>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</si>
  <si>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</si>
  <si>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</si>
  <si>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</si>
  <si>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</si>
  <si>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</si>
  <si>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</si>
  <si>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</si>
  <si>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</si>
  <si>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</si>
  <si>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</si>
  <si>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</si>
  <si>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</si>
  <si>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</si>
  <si>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</si>
  <si>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</si>
  <si>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</si>
  <si>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</si>
  <si>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</si>
  <si>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</si>
  <si>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</si>
  <si>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</si>
  <si>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</si>
  <si>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</si>
  <si>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</si>
  <si>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</si>
  <si>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</si>
  <si>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</si>
  <si>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</si>
  <si>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</si>
  <si>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</si>
  <si>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</si>
  <si>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</si>
  <si>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</si>
  <si>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</si>
  <si>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</si>
  <si>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</si>
  <si>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</si>
  <si>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</si>
  <si>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</si>
  <si>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</si>
  <si>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</si>
  <si>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</si>
  <si>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</si>
  <si>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</si>
  <si>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</si>
  <si>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</si>
  <si>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</si>
  <si>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</si>
  <si>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</si>
  <si>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</si>
  <si>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</si>
  <si>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</si>
  <si>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</si>
  <si>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</si>
  <si>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</si>
  <si>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</si>
  <si>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</si>
  <si>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</si>
  <si>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</si>
  <si>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</si>
  <si>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</si>
  <si>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</si>
  <si>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</si>
  <si>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</si>
  <si>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</si>
  <si>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</si>
  <si>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</si>
  <si>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</si>
  <si>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</si>
  <si>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</si>
  <si>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</si>
  <si>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</si>
  <si>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</si>
  <si>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</si>
  <si>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</si>
  <si>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</si>
  <si>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</si>
  <si>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</si>
  <si>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</si>
  <si>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</si>
  <si>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</si>
  <si>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</si>
  <si>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</si>
  <si>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</si>
  <si>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</si>
  <si>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</si>
  <si>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</si>
  <si>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</si>
  <si>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</si>
  <si>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</si>
  <si>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</si>
  <si>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</si>
  <si>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</si>
  <si>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</si>
  <si>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</si>
  <si>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</si>
  <si>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</si>
  <si>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</si>
  <si>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</si>
  <si>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</si>
  <si>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</si>
  <si>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</si>
  <si>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</si>
  <si>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</si>
  <si>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</si>
  <si>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</si>
  <si>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</si>
  <si>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</si>
  <si>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</si>
  <si>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</si>
  <si>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</si>
  <si>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</si>
  <si>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</si>
  <si>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</si>
  <si>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</si>
  <si>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</si>
  <si>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</si>
  <si>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</si>
  <si>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</si>
  <si>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</si>
  <si>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</si>
  <si>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</si>
  <si>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</si>
  <si>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</si>
  <si>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</si>
  <si>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</si>
  <si>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</si>
  <si>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</si>
  <si>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</si>
  <si>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</si>
  <si>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</si>
  <si>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</si>
  <si>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</si>
  <si>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</si>
  <si>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</si>
  <si>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</si>
  <si>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</si>
  <si>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</si>
  <si>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</si>
  <si>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</si>
  <si>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</si>
  <si>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</si>
  <si>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</si>
  <si>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</si>
  <si>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</si>
  <si>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</si>
  <si>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</si>
  <si>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</si>
  <si>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</si>
  <si>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</si>
  <si>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</si>
  <si>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</si>
  <si>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</si>
  <si>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</si>
  <si>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</si>
  <si>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</si>
  <si>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</si>
  <si>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</si>
  <si>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</si>
  <si>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</si>
  <si>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</si>
  <si>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</si>
  <si>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</si>
  <si>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</si>
  <si>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</si>
  <si>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</si>
  <si>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</si>
  <si>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</si>
  <si>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</si>
  <si>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</si>
  <si>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</si>
  <si>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</si>
  <si>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</si>
  <si>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</si>
  <si>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</si>
  <si>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</si>
  <si>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</si>
  <si>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</si>
  <si>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</si>
  <si>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</si>
  <si>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</si>
  <si>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</si>
  <si>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</si>
  <si>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</si>
  <si>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</si>
  <si>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</si>
  <si>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</si>
  <si>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</si>
  <si>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</si>
  <si>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</si>
  <si>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</si>
  <si>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</si>
  <si>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</si>
  <si>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</si>
  <si>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</si>
  <si>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</si>
  <si>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</si>
  <si>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</si>
  <si>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</si>
  <si>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</si>
  <si>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</si>
  <si>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</si>
  <si>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</si>
  <si>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</si>
  <si>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</si>
  <si>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</si>
  <si>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</si>
  <si>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</si>
  <si>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</si>
  <si>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</si>
  <si>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</si>
  <si>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</si>
  <si>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</si>
  <si>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</si>
  <si>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</si>
  <si>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</si>
  <si>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</si>
  <si>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</si>
  <si>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</si>
  <si>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</si>
  <si>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</si>
  <si>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</si>
  <si>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</si>
  <si>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</si>
  <si>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</si>
  <si>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</si>
  <si>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</si>
  <si>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</si>
  <si>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</si>
  <si>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</si>
  <si>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</si>
  <si>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</si>
  <si>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</si>
  <si>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</si>
  <si>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</si>
  <si>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</si>
  <si>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</si>
  <si>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</si>
  <si>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</si>
  <si>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</si>
  <si>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</si>
  <si>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</si>
  <si>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</si>
  <si>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</si>
  <si>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</si>
  <si>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</si>
  <si>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</si>
  <si>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</si>
  <si>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</si>
  <si>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</si>
  <si>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</si>
  <si>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</si>
  <si>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</si>
  <si>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</si>
  <si>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</si>
  <si>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</si>
  <si>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</si>
  <si>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</si>
  <si>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</si>
  <si>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</si>
  <si>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</si>
  <si>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</si>
  <si>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</si>
  <si>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</si>
  <si>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</si>
  <si>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</si>
  <si>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</si>
  <si>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</si>
  <si>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</si>
  <si>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</si>
  <si>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</si>
  <si>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</si>
  <si>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</si>
  <si>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</si>
  <si>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</si>
  <si>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</si>
  <si>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</si>
  <si>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</si>
  <si>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</si>
  <si>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</si>
  <si>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</si>
  <si>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</si>
  <si>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</si>
  <si>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</si>
  <si>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</si>
  <si>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</si>
  <si>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</si>
  <si>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</si>
  <si>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</si>
  <si>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</si>
  <si>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</si>
  <si>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</si>
  <si>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</si>
  <si>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</si>
  <si>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</si>
  <si>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</si>
  <si>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</si>
  <si>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</si>
  <si>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</si>
  <si>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</si>
  <si>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</si>
  <si>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</si>
  <si>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</si>
  <si>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</si>
  <si>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</si>
  <si>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</si>
  <si>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</si>
  <si>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</si>
  <si>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</si>
  <si>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</si>
  <si>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</si>
  <si>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</si>
  <si>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</si>
  <si>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</si>
  <si>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</si>
  <si>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</si>
  <si>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</si>
  <si>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</si>
  <si>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</si>
  <si>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</si>
  <si>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</si>
  <si>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</si>
  <si>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</si>
  <si>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</si>
  <si>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</si>
  <si>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</si>
  <si>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</si>
  <si>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</si>
  <si>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</si>
  <si>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</si>
  <si>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</si>
  <si>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</si>
  <si>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</si>
  <si>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</si>
  <si>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</si>
  <si>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</si>
  <si>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</si>
  <si>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</si>
  <si>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</si>
  <si>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</si>
  <si>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</si>
  <si>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</si>
  <si>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</si>
  <si>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</si>
  <si>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</si>
  <si>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</si>
  <si>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</si>
  <si>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</si>
  <si>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</si>
  <si>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</si>
  <si>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</si>
  <si>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</si>
  <si>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</si>
  <si>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</si>
  <si>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</si>
  <si>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</si>
  <si>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</si>
  <si>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</si>
  <si>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</si>
  <si>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</si>
  <si>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</si>
  <si>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</si>
  <si>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</si>
  <si>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</si>
  <si>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</si>
  <si>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</si>
  <si>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</si>
  <si>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</si>
  <si>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</si>
  <si>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</si>
  <si>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</si>
  <si>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</si>
  <si>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</si>
  <si>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</si>
  <si>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</si>
  <si>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</si>
  <si>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</si>
  <si>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</si>
  <si>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</si>
  <si>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</si>
  <si>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</si>
  <si>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</si>
  <si>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</si>
  <si>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</si>
  <si>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</si>
  <si>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</si>
  <si>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</si>
  <si>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</si>
  <si>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</si>
  <si>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</si>
  <si>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</si>
  <si>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</si>
  <si>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</si>
  <si>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</si>
  <si>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</si>
  <si>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</si>
  <si>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</si>
  <si>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</si>
  <si>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</si>
  <si>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</si>
  <si>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</si>
  <si>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</si>
  <si>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</si>
  <si>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</si>
  <si>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</si>
  <si>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Al 31 de diciembre de 2018 y al 30 de marzo de 2019 (b)</t>
  </si>
  <si>
    <t>Del 1 de enero al 30 de marzo de 2019 (b)</t>
  </si>
  <si>
    <t>A. Dependencia o Unidad Administrativa 100</t>
  </si>
  <si>
    <t>B. Dependencia o Unidad Administrativa 200</t>
  </si>
  <si>
    <t>C. Dependencia o Unidad Administrativa 300</t>
  </si>
  <si>
    <t>D. Dependencia o Unidad Administrativa 400</t>
  </si>
  <si>
    <t>E. Dependencia o Unidad Administrativa 500</t>
  </si>
  <si>
    <t>F. Dependencia o Unidad Administrativa 600</t>
  </si>
  <si>
    <t>G. Dependencia o Unidad Administrativa 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</si>
</sst>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  <xf numFmtId="4" fontId="16" fillId="0" borderId="13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3284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B75" sqref="B75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ORGANISMO,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2019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63939867</v>
      </c>
      <c r="C8" s="40">
        <f t="shared" ref="C8:D8" si="0">SUM(C9:C11)</f>
        <v>14427843.42</v>
      </c>
      <c r="D8" s="40">
        <f t="shared" si="0"/>
        <v>14427843.42</v>
      </c>
    </row>
    <row r="9" spans="1:11" x14ac:dyDescent="0.25">
      <c r="A9" s="53" t="s">
        <v>169</v>
      </c>
      <c r="B9" s="23">
        <v>63939867</v>
      </c>
      <c r="C9" s="23">
        <v>14427843.42</v>
      </c>
      <c r="D9" s="23">
        <v>14427843.42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63939867</v>
      </c>
      <c r="C13" s="40">
        <f t="shared" ref="C13:D13" si="2">C14+C15</f>
        <v>14661662.5</v>
      </c>
      <c r="D13" s="40">
        <f t="shared" si="2"/>
        <v>14661662.5</v>
      </c>
    </row>
    <row r="14" spans="1:11" x14ac:dyDescent="0.25">
      <c r="A14" s="53" t="s">
        <v>172</v>
      </c>
      <c r="B14" s="23">
        <v>63939867</v>
      </c>
      <c r="C14" s="23">
        <v>14661662.5</v>
      </c>
      <c r="D14" s="23">
        <v>14661662.5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-233819.08000000007</v>
      </c>
      <c r="D21" s="40">
        <f t="shared" si="4"/>
        <v>-233819.08000000007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-233819.08000000007</v>
      </c>
      <c r="D23" s="40">
        <f t="shared" si="5"/>
        <v>-233819.08000000007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-233819.08000000007</v>
      </c>
      <c r="D25" s="40">
        <f>D23-D17</f>
        <v>-233819.08000000007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-233819.08000000007</v>
      </c>
      <c r="D33" s="61">
        <f t="shared" si="8"/>
        <v>-233819.08000000007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63939867</v>
      </c>
      <c r="C48" s="124">
        <f>C9</f>
        <v>14427843.42</v>
      </c>
      <c r="D48" s="124">
        <f t="shared" ref="D48" si="12">D9</f>
        <v>14427843.42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63939867</v>
      </c>
      <c r="C53" s="60">
        <f t="shared" ref="C53:D53" si="14">C14</f>
        <v>14661662.5</v>
      </c>
      <c r="D53" s="60">
        <f t="shared" si="14"/>
        <v>14661662.5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-233819.08000000007</v>
      </c>
      <c r="D57" s="61">
        <f t="shared" ref="D57" si="16">D48+D49-D53+D55</f>
        <v>-233819.08000000007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-233819.08000000007</v>
      </c>
      <c r="D59" s="61">
        <f t="shared" si="17"/>
        <v>-233819.08000000007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63939867</v>
      </c>
      <c r="Q2" s="18">
        <f>'Formato 4'!C8</f>
        <v>14427843.42</v>
      </c>
      <c r="R2" s="18">
        <f>'Formato 4'!D8</f>
        <v>14427843.42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63939867</v>
      </c>
      <c r="Q3" s="18">
        <f>'Formato 4'!C9</f>
        <v>14427843.42</v>
      </c>
      <c r="R3" s="18">
        <f>'Formato 4'!D9</f>
        <v>14427843.42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63939867</v>
      </c>
      <c r="Q6" s="18">
        <f>'Formato 4'!C13</f>
        <v>14661662.5</v>
      </c>
      <c r="R6" s="18">
        <f>'Formato 4'!D13</f>
        <v>14661662.5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63939867</v>
      </c>
      <c r="Q7" s="18">
        <f>'Formato 4'!C14</f>
        <v>14661662.5</v>
      </c>
      <c r="R7" s="18">
        <f>'Formato 4'!D14</f>
        <v>14661662.5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-233819.08000000007</v>
      </c>
      <c r="R12" s="18">
        <f>'Formato 4'!D21</f>
        <v>-233819.08000000007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-233819.08000000007</v>
      </c>
      <c r="R13" s="18">
        <f>'Formato 4'!D23</f>
        <v>-233819.08000000007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-233819.08000000007</v>
      </c>
      <c r="R14" s="18">
        <f>'Formato 4'!D25</f>
        <v>-233819.08000000007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-233819.08000000007</v>
      </c>
      <c r="R18">
        <f>'Formato 4'!D33</f>
        <v>-233819.08000000007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63939867</v>
      </c>
      <c r="Q26">
        <f>'Formato 4'!C48</f>
        <v>14427843.42</v>
      </c>
      <c r="R26">
        <f>'Formato 4'!D48</f>
        <v>14427843.42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63939867</v>
      </c>
      <c r="Q30">
        <f>'Formato 4'!C53</f>
        <v>14661662.5</v>
      </c>
      <c r="R30">
        <f>'Formato 4'!D53</f>
        <v>14661662.5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zoomScale="85" zoomScaleNormal="85" workbookViewId="0">
      <selection activeCell="B74" sqref="B74:F74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ORGANISMO,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24000</v>
      </c>
      <c r="C13" s="60">
        <v>0</v>
      </c>
      <c r="D13" s="60">
        <v>24000</v>
      </c>
      <c r="E13" s="60">
        <v>19197.82</v>
      </c>
      <c r="F13" s="60">
        <v>19197.82</v>
      </c>
      <c r="G13" s="60">
        <f t="shared" si="0"/>
        <v>-4802.18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50376638.996000014</v>
      </c>
      <c r="C15" s="60">
        <v>0</v>
      </c>
      <c r="D15" s="60">
        <v>50376638.996000014</v>
      </c>
      <c r="E15" s="60">
        <v>11023838.6</v>
      </c>
      <c r="F15" s="60">
        <v>11023838.6</v>
      </c>
      <c r="G15" s="60">
        <f t="shared" si="0"/>
        <v>-39352800.396000013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14039228</v>
      </c>
      <c r="C34" s="60">
        <v>-500000</v>
      </c>
      <c r="D34" s="60">
        <f>B34+C34</f>
        <v>13539228</v>
      </c>
      <c r="E34" s="60">
        <v>3384807</v>
      </c>
      <c r="F34" s="60">
        <v>3384807</v>
      </c>
      <c r="G34" s="60">
        <f t="shared" si="4"/>
        <v>-10654421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64439866.996000014</v>
      </c>
      <c r="C41" s="61">
        <f t="shared" ref="C41:E41" si="7">SUM(C9,C10,C11,C12,C13,C14,C15,C16,C28,C34,C35,C37)</f>
        <v>-500000</v>
      </c>
      <c r="D41" s="61">
        <f t="shared" si="7"/>
        <v>63939866.996000014</v>
      </c>
      <c r="E41" s="61">
        <f t="shared" si="7"/>
        <v>14427843.42</v>
      </c>
      <c r="F41" s="61">
        <f>SUM(F9,F10,F11,F12,F13,F14,F15,F16,F28,F34,F35,F37)</f>
        <v>14427843.42</v>
      </c>
      <c r="G41" s="61">
        <f>SUM(G9,G10,G11,G12,G13,G14,G15,G16,G28,G34,G35,G37)</f>
        <v>-50012023.576000012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64439866.996000014</v>
      </c>
      <c r="C70" s="61">
        <f t="shared" ref="C70:G70" si="15">C41+C65+C67</f>
        <v>-500000</v>
      </c>
      <c r="D70" s="61">
        <f t="shared" si="15"/>
        <v>63939866.996000014</v>
      </c>
      <c r="E70" s="61">
        <f t="shared" si="15"/>
        <v>14427843.42</v>
      </c>
      <c r="F70" s="61">
        <f t="shared" si="15"/>
        <v>14427843.42</v>
      </c>
      <c r="G70" s="61">
        <f t="shared" si="15"/>
        <v>-50012023.576000012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24000</v>
      </c>
      <c r="Q7" s="18">
        <f>'Formato 5'!C13</f>
        <v>0</v>
      </c>
      <c r="R7" s="18">
        <f>'Formato 5'!D13</f>
        <v>24000</v>
      </c>
      <c r="S7" s="18">
        <f>'Formato 5'!E13</f>
        <v>19197.82</v>
      </c>
      <c r="T7" s="18">
        <f>'Formato 5'!F13</f>
        <v>19197.82</v>
      </c>
      <c r="U7" s="18">
        <f>'Formato 5'!G13</f>
        <v>-4802.18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50376638.996000014</v>
      </c>
      <c r="Q9" s="18">
        <f>'Formato 5'!C15</f>
        <v>0</v>
      </c>
      <c r="R9" s="18">
        <f>'Formato 5'!D15</f>
        <v>50376638.996000014</v>
      </c>
      <c r="S9" s="18">
        <f>'Formato 5'!E15</f>
        <v>11023838.6</v>
      </c>
      <c r="T9" s="18">
        <f>'Formato 5'!F15</f>
        <v>11023838.6</v>
      </c>
      <c r="U9" s="18">
        <f>'Formato 5'!G15</f>
        <v>-39352800.396000013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14039228</v>
      </c>
      <c r="Q28" s="18">
        <f>'Formato 5'!C34</f>
        <v>-500000</v>
      </c>
      <c r="R28" s="18">
        <f>'Formato 5'!D34</f>
        <v>13539228</v>
      </c>
      <c r="S28" s="18">
        <f>'Formato 5'!E34</f>
        <v>3384807</v>
      </c>
      <c r="T28" s="18">
        <f>'Formato 5'!F34</f>
        <v>3384807</v>
      </c>
      <c r="U28" s="18">
        <f>'Formato 5'!G34</f>
        <v>-10654421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64439866.996000014</v>
      </c>
      <c r="Q34">
        <f>'Formato 5'!C41</f>
        <v>-500000</v>
      </c>
      <c r="R34">
        <f>'Formato 5'!D41</f>
        <v>63939866.996000014</v>
      </c>
      <c r="S34">
        <f>'Formato 5'!E41</f>
        <v>14427843.42</v>
      </c>
      <c r="T34">
        <f>'Formato 5'!F41</f>
        <v>14427843.42</v>
      </c>
      <c r="U34">
        <f>'Formato 5'!G41</f>
        <v>-50012023.576000012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zoomScale="90" zoomScaleNormal="90" zoomScalePageLayoutView="90" workbookViewId="0">
      <selection activeCell="A16" sqref="A16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3286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ORGANISMO,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2019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64439867</v>
      </c>
      <c r="C9" s="79">
        <f t="shared" ref="C9:G9" si="0">SUM(C10,C18,C28,C38,C48,C58,C62,C71,C75)</f>
        <v>-500000.0000000039</v>
      </c>
      <c r="D9" s="79">
        <f t="shared" si="0"/>
        <v>63939867</v>
      </c>
      <c r="E9" s="79">
        <f t="shared" si="0"/>
        <v>14661662.500000002</v>
      </c>
      <c r="F9" s="79">
        <f t="shared" si="0"/>
        <v>14661662.500000002</v>
      </c>
      <c r="G9" s="79">
        <f t="shared" si="0"/>
        <v>49278204.5</v>
      </c>
    </row>
    <row r="10" spans="1:7" ht="14.25" x14ac:dyDescent="0.45">
      <c r="A10" s="83" t="s">
        <v>286</v>
      </c>
      <c r="B10" s="80">
        <f>SUM(B11:B17)</f>
        <v>32553433.910000004</v>
      </c>
      <c r="C10" s="80">
        <f t="shared" ref="C10:F10" si="1">SUM(C11:C17)</f>
        <v>16467.99999999709</v>
      </c>
      <c r="D10" s="80">
        <f t="shared" si="1"/>
        <v>32569901.91</v>
      </c>
      <c r="E10" s="80">
        <f t="shared" si="1"/>
        <v>7449937.7599999998</v>
      </c>
      <c r="F10" s="80">
        <f t="shared" si="1"/>
        <v>7449937.7599999998</v>
      </c>
      <c r="G10" s="80">
        <f>SUM(G11:G17)</f>
        <v>25119964.149999999</v>
      </c>
    </row>
    <row r="11" spans="1:7" x14ac:dyDescent="0.25">
      <c r="A11" s="84" t="s">
        <v>287</v>
      </c>
      <c r="B11" s="80">
        <v>15890168.280000001</v>
      </c>
      <c r="C11" s="80">
        <v>111597.50999999791</v>
      </c>
      <c r="D11" s="80">
        <v>16001765.789999999</v>
      </c>
      <c r="E11" s="80">
        <v>3802219.5999999996</v>
      </c>
      <c r="F11" s="80">
        <v>3802219.5999999996</v>
      </c>
      <c r="G11" s="80">
        <f>D11-E11</f>
        <v>12199546.189999999</v>
      </c>
    </row>
    <row r="12" spans="1:7" x14ac:dyDescent="0.25">
      <c r="A12" s="84" t="s">
        <v>288</v>
      </c>
      <c r="B12" s="80">
        <v>1075662.23</v>
      </c>
      <c r="C12" s="80">
        <v>-26868.839999999851</v>
      </c>
      <c r="D12" s="80">
        <v>1048793.3900000001</v>
      </c>
      <c r="E12" s="80">
        <v>242029.46</v>
      </c>
      <c r="F12" s="80">
        <v>242029.46</v>
      </c>
      <c r="G12" s="80">
        <f>D12-E12</f>
        <v>806763.93000000017</v>
      </c>
    </row>
    <row r="13" spans="1:7" x14ac:dyDescent="0.25">
      <c r="A13" s="84" t="s">
        <v>289</v>
      </c>
      <c r="B13" s="80">
        <v>4444213.7300000004</v>
      </c>
      <c r="C13" s="80">
        <v>71725.849999999627</v>
      </c>
      <c r="D13" s="80">
        <v>4515939.58</v>
      </c>
      <c r="E13" s="80">
        <v>1049019.1400000004</v>
      </c>
      <c r="F13" s="80">
        <v>1049019.1400000004</v>
      </c>
      <c r="G13" s="80">
        <f t="shared" ref="G13:G17" si="2">D13-E13</f>
        <v>3466920.4399999995</v>
      </c>
    </row>
    <row r="14" spans="1:7" x14ac:dyDescent="0.25">
      <c r="A14" s="84" t="s">
        <v>290</v>
      </c>
      <c r="B14" s="80">
        <v>5015713.9100000011</v>
      </c>
      <c r="C14" s="80">
        <v>-102707.39000000153</v>
      </c>
      <c r="D14" s="80">
        <v>4913006.5199999996</v>
      </c>
      <c r="E14" s="80">
        <v>869984.12999999989</v>
      </c>
      <c r="F14" s="80">
        <v>869984.12999999989</v>
      </c>
      <c r="G14" s="80">
        <f t="shared" si="2"/>
        <v>4043022.3899999997</v>
      </c>
    </row>
    <row r="15" spans="1:7" x14ac:dyDescent="0.25">
      <c r="A15" s="84" t="s">
        <v>291</v>
      </c>
      <c r="B15" s="80">
        <v>5746311.6599999983</v>
      </c>
      <c r="C15" s="80">
        <v>-33926.289999999106</v>
      </c>
      <c r="D15" s="80">
        <v>5712385.3699999992</v>
      </c>
      <c r="E15" s="80">
        <v>1398046.29</v>
      </c>
      <c r="F15" s="80">
        <v>1398046.29</v>
      </c>
      <c r="G15" s="80">
        <f t="shared" si="2"/>
        <v>4314339.0799999991</v>
      </c>
    </row>
    <row r="16" spans="1:7" x14ac:dyDescent="0.25">
      <c r="A16" s="84" t="s">
        <v>292</v>
      </c>
      <c r="B16" s="80">
        <v>381364.1</v>
      </c>
      <c r="C16" s="80">
        <v>-3352.8399999999674</v>
      </c>
      <c r="D16" s="80">
        <v>378011.26</v>
      </c>
      <c r="E16" s="80">
        <v>88639.14</v>
      </c>
      <c r="F16" s="80">
        <v>88639.14</v>
      </c>
      <c r="G16" s="80">
        <f t="shared" si="2"/>
        <v>289372.12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18237751.699999999</v>
      </c>
      <c r="C18" s="80">
        <f t="shared" ref="C18:F18" si="3">SUM(C19:C27)</f>
        <v>-18944.069999999483</v>
      </c>
      <c r="D18" s="80">
        <f t="shared" si="3"/>
        <v>18218807.629999999</v>
      </c>
      <c r="E18" s="80">
        <f t="shared" si="3"/>
        <v>4346731.72</v>
      </c>
      <c r="F18" s="80">
        <f t="shared" si="3"/>
        <v>4346731.72</v>
      </c>
      <c r="G18" s="80">
        <f>SUM(G19:G27)</f>
        <v>13872075.910000002</v>
      </c>
    </row>
    <row r="19" spans="1:7" x14ac:dyDescent="0.25">
      <c r="A19" s="84" t="s">
        <v>295</v>
      </c>
      <c r="B19" s="80">
        <v>579218.29</v>
      </c>
      <c r="C19" s="80">
        <v>89563.709999999963</v>
      </c>
      <c r="D19" s="80">
        <v>668782</v>
      </c>
      <c r="E19" s="80">
        <v>214669.51</v>
      </c>
      <c r="F19" s="80">
        <v>214669.51</v>
      </c>
      <c r="G19" s="80">
        <f>D19-E19</f>
        <v>454112.49</v>
      </c>
    </row>
    <row r="20" spans="1:7" x14ac:dyDescent="0.25">
      <c r="A20" s="84" t="s">
        <v>296</v>
      </c>
      <c r="B20" s="80">
        <v>11557000</v>
      </c>
      <c r="C20" s="80">
        <v>-143830.3599999994</v>
      </c>
      <c r="D20" s="80">
        <v>11413169.640000001</v>
      </c>
      <c r="E20" s="80">
        <v>2559311.94</v>
      </c>
      <c r="F20" s="80">
        <v>2559311.94</v>
      </c>
      <c r="G20" s="80">
        <f t="shared" ref="G20:G27" si="4">D20-E20</f>
        <v>8853857.7000000011</v>
      </c>
    </row>
    <row r="21" spans="1:7" x14ac:dyDescent="0.25">
      <c r="A21" s="84" t="s">
        <v>297</v>
      </c>
      <c r="B21" s="80">
        <v>4882852.09</v>
      </c>
      <c r="C21" s="80">
        <v>-27614.160000000149</v>
      </c>
      <c r="D21" s="80">
        <v>4855237.93</v>
      </c>
      <c r="E21" s="80">
        <v>1106472.1000000001</v>
      </c>
      <c r="F21" s="80">
        <v>1106472.1000000001</v>
      </c>
      <c r="G21" s="80">
        <f t="shared" si="4"/>
        <v>3748765.8299999996</v>
      </c>
    </row>
    <row r="22" spans="1:7" x14ac:dyDescent="0.25">
      <c r="A22" s="84" t="s">
        <v>298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f t="shared" si="4"/>
        <v>0</v>
      </c>
    </row>
    <row r="23" spans="1:7" x14ac:dyDescent="0.25">
      <c r="A23" s="84" t="s">
        <v>299</v>
      </c>
      <c r="B23" s="80">
        <v>223000</v>
      </c>
      <c r="C23" s="80">
        <v>-3664.320000000007</v>
      </c>
      <c r="D23" s="80">
        <v>219335.67999999999</v>
      </c>
      <c r="E23" s="80">
        <v>46506.399999999994</v>
      </c>
      <c r="F23" s="80">
        <v>46506.399999999994</v>
      </c>
      <c r="G23" s="80">
        <f t="shared" si="4"/>
        <v>172829.28</v>
      </c>
    </row>
    <row r="24" spans="1:7" x14ac:dyDescent="0.25">
      <c r="A24" s="84" t="s">
        <v>300</v>
      </c>
      <c r="B24" s="80">
        <v>652181.31999999995</v>
      </c>
      <c r="C24" s="80">
        <v>16254.010000000126</v>
      </c>
      <c r="D24" s="80">
        <v>668435.33000000007</v>
      </c>
      <c r="E24" s="80">
        <v>183221.32</v>
      </c>
      <c r="F24" s="80">
        <v>183221.32</v>
      </c>
      <c r="G24" s="80">
        <f t="shared" si="4"/>
        <v>485214.01000000007</v>
      </c>
    </row>
    <row r="25" spans="1:7" x14ac:dyDescent="0.25">
      <c r="A25" s="84" t="s">
        <v>301</v>
      </c>
      <c r="B25" s="80">
        <v>219500</v>
      </c>
      <c r="C25" s="80">
        <v>0</v>
      </c>
      <c r="D25" s="80">
        <v>219500</v>
      </c>
      <c r="E25" s="80">
        <v>158827.20000000001</v>
      </c>
      <c r="F25" s="80">
        <v>158827.20000000001</v>
      </c>
      <c r="G25" s="80">
        <f t="shared" si="4"/>
        <v>60672.799999999988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4"/>
        <v>0</v>
      </c>
    </row>
    <row r="27" spans="1:7" x14ac:dyDescent="0.25">
      <c r="A27" s="84" t="s">
        <v>303</v>
      </c>
      <c r="B27" s="80">
        <v>124000</v>
      </c>
      <c r="C27" s="80">
        <v>50347.049999999988</v>
      </c>
      <c r="D27" s="80">
        <v>174347.05</v>
      </c>
      <c r="E27" s="80">
        <v>77723.25</v>
      </c>
      <c r="F27" s="80">
        <v>77723.25</v>
      </c>
      <c r="G27" s="80">
        <f t="shared" si="4"/>
        <v>96623.799999999988</v>
      </c>
    </row>
    <row r="28" spans="1:7" x14ac:dyDescent="0.25">
      <c r="A28" s="83" t="s">
        <v>304</v>
      </c>
      <c r="B28" s="80">
        <f>SUM(B29:B37)</f>
        <v>12318106.390000002</v>
      </c>
      <c r="C28" s="80">
        <f t="shared" ref="C28:G28" si="5">SUM(C29:C37)</f>
        <v>80739.569999998523</v>
      </c>
      <c r="D28" s="80">
        <f t="shared" si="5"/>
        <v>12398845.959999999</v>
      </c>
      <c r="E28" s="80">
        <f t="shared" si="5"/>
        <v>2566925.8299999996</v>
      </c>
      <c r="F28" s="80">
        <f t="shared" si="5"/>
        <v>2566925.8299999996</v>
      </c>
      <c r="G28" s="80">
        <f t="shared" si="5"/>
        <v>9831920.129999999</v>
      </c>
    </row>
    <row r="29" spans="1:7" x14ac:dyDescent="0.25">
      <c r="A29" s="84" t="s">
        <v>305</v>
      </c>
      <c r="B29" s="80">
        <v>1536200</v>
      </c>
      <c r="C29" s="80">
        <v>41263.389999999898</v>
      </c>
      <c r="D29" s="80">
        <v>1577463.39</v>
      </c>
      <c r="E29" s="80">
        <v>433563.39</v>
      </c>
      <c r="F29" s="80">
        <v>433563.39</v>
      </c>
      <c r="G29" s="80">
        <f>D29-E29</f>
        <v>1143900</v>
      </c>
    </row>
    <row r="30" spans="1:7" x14ac:dyDescent="0.25">
      <c r="A30" s="84" t="s">
        <v>306</v>
      </c>
      <c r="B30" s="80">
        <v>357931.7</v>
      </c>
      <c r="C30" s="80">
        <v>-20556.799999999988</v>
      </c>
      <c r="D30" s="80">
        <v>337374.9</v>
      </c>
      <c r="E30" s="80">
        <v>53055.95</v>
      </c>
      <c r="F30" s="80">
        <v>53055.95</v>
      </c>
      <c r="G30" s="80">
        <f t="shared" ref="G30:G37" si="6">D30-E30</f>
        <v>284318.95</v>
      </c>
    </row>
    <row r="31" spans="1:7" x14ac:dyDescent="0.25">
      <c r="A31" s="84" t="s">
        <v>307</v>
      </c>
      <c r="B31" s="80">
        <v>291082</v>
      </c>
      <c r="C31" s="80">
        <v>-45000</v>
      </c>
      <c r="D31" s="80">
        <v>246082</v>
      </c>
      <c r="E31" s="80">
        <v>22561.67</v>
      </c>
      <c r="F31" s="80">
        <v>22561.67</v>
      </c>
      <c r="G31" s="80">
        <f t="shared" si="6"/>
        <v>223520.33000000002</v>
      </c>
    </row>
    <row r="32" spans="1:7" x14ac:dyDescent="0.25">
      <c r="A32" s="84" t="s">
        <v>308</v>
      </c>
      <c r="B32" s="80">
        <v>734994.59000000008</v>
      </c>
      <c r="C32" s="80">
        <v>240129.64999999991</v>
      </c>
      <c r="D32" s="80">
        <v>975124.24</v>
      </c>
      <c r="E32" s="80">
        <v>373605.51</v>
      </c>
      <c r="F32" s="80">
        <v>373605.51</v>
      </c>
      <c r="G32" s="80">
        <f t="shared" si="6"/>
        <v>601518.73</v>
      </c>
    </row>
    <row r="33" spans="1:7" x14ac:dyDescent="0.25">
      <c r="A33" s="84" t="s">
        <v>309</v>
      </c>
      <c r="B33" s="80">
        <v>3060050.27</v>
      </c>
      <c r="C33" s="80">
        <v>-27240.250000000466</v>
      </c>
      <c r="D33" s="80">
        <v>3032810.0199999996</v>
      </c>
      <c r="E33" s="80">
        <v>1249535.6599999997</v>
      </c>
      <c r="F33" s="80">
        <v>1249535.6599999997</v>
      </c>
      <c r="G33" s="80">
        <f t="shared" si="6"/>
        <v>1783274.3599999999</v>
      </c>
    </row>
    <row r="34" spans="1:7" x14ac:dyDescent="0.25">
      <c r="A34" s="84" t="s">
        <v>310</v>
      </c>
      <c r="B34" s="80">
        <v>2679234.2700000005</v>
      </c>
      <c r="C34" s="80">
        <v>-31063.980000000447</v>
      </c>
      <c r="D34" s="80">
        <v>2648170.29</v>
      </c>
      <c r="E34" s="80">
        <v>209179.16</v>
      </c>
      <c r="F34" s="80">
        <v>209179.16</v>
      </c>
      <c r="G34" s="80">
        <f t="shared" si="6"/>
        <v>2438991.13</v>
      </c>
    </row>
    <row r="35" spans="1:7" x14ac:dyDescent="0.25">
      <c r="A35" s="84" t="s">
        <v>311</v>
      </c>
      <c r="B35" s="80">
        <v>228211.18</v>
      </c>
      <c r="C35" s="80">
        <v>-56266.76999999999</v>
      </c>
      <c r="D35" s="80">
        <v>171944.41</v>
      </c>
      <c r="E35" s="80">
        <v>63192.94</v>
      </c>
      <c r="F35" s="80">
        <v>63192.94</v>
      </c>
      <c r="G35" s="80">
        <f t="shared" si="6"/>
        <v>108751.47</v>
      </c>
    </row>
    <row r="36" spans="1:7" x14ac:dyDescent="0.25">
      <c r="A36" s="84" t="s">
        <v>312</v>
      </c>
      <c r="B36" s="80">
        <v>2899839.06</v>
      </c>
      <c r="C36" s="80">
        <v>-37752.550000000279</v>
      </c>
      <c r="D36" s="80">
        <v>2862086.51</v>
      </c>
      <c r="E36" s="80">
        <v>13838.67</v>
      </c>
      <c r="F36" s="80">
        <v>13838.67</v>
      </c>
      <c r="G36" s="80">
        <f t="shared" si="6"/>
        <v>2848247.84</v>
      </c>
    </row>
    <row r="37" spans="1:7" x14ac:dyDescent="0.25">
      <c r="A37" s="84" t="s">
        <v>313</v>
      </c>
      <c r="B37" s="80">
        <v>530563.32000000007</v>
      </c>
      <c r="C37" s="80">
        <v>17226.879999999888</v>
      </c>
      <c r="D37" s="80">
        <v>547790.19999999995</v>
      </c>
      <c r="E37" s="80">
        <v>148392.88</v>
      </c>
      <c r="F37" s="80">
        <v>148392.88</v>
      </c>
      <c r="G37" s="80">
        <f t="shared" si="6"/>
        <v>399397.31999999995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830575</v>
      </c>
      <c r="C48" s="80">
        <f t="shared" ref="C48:G48" si="9">SUM(C49:C57)</f>
        <v>-492007.29</v>
      </c>
      <c r="D48" s="80">
        <f t="shared" si="9"/>
        <v>338567.71</v>
      </c>
      <c r="E48" s="80">
        <f t="shared" si="9"/>
        <v>48067.71</v>
      </c>
      <c r="F48" s="80">
        <f t="shared" si="9"/>
        <v>48067.71</v>
      </c>
      <c r="G48" s="80">
        <f t="shared" si="9"/>
        <v>290500</v>
      </c>
    </row>
    <row r="49" spans="1:7" x14ac:dyDescent="0.25">
      <c r="A49" s="84" t="s">
        <v>325</v>
      </c>
      <c r="B49" s="80">
        <v>100350</v>
      </c>
      <c r="C49" s="80">
        <v>-51193.759999999995</v>
      </c>
      <c r="D49" s="80">
        <v>49156.240000000005</v>
      </c>
      <c r="E49" s="80">
        <v>19156.239999999998</v>
      </c>
      <c r="F49" s="80">
        <v>19156.239999999998</v>
      </c>
      <c r="G49" s="80">
        <f>D49-E49</f>
        <v>30000.000000000007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40000</v>
      </c>
      <c r="C51" s="80">
        <v>-10000</v>
      </c>
      <c r="D51" s="80">
        <v>30000</v>
      </c>
      <c r="E51" s="80">
        <v>0</v>
      </c>
      <c r="F51" s="80">
        <v>0</v>
      </c>
      <c r="G51" s="80">
        <f t="shared" si="10"/>
        <v>30000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290225</v>
      </c>
      <c r="C54" s="80">
        <v>-32853.53</v>
      </c>
      <c r="D54" s="80">
        <v>257371.47</v>
      </c>
      <c r="E54" s="80">
        <v>26871.47</v>
      </c>
      <c r="F54" s="80">
        <v>26871.47</v>
      </c>
      <c r="G54" s="80">
        <f t="shared" si="10"/>
        <v>230500</v>
      </c>
    </row>
    <row r="55" spans="1:7" x14ac:dyDescent="0.25">
      <c r="A55" s="84" t="s">
        <v>331</v>
      </c>
      <c r="B55" s="80">
        <v>400000</v>
      </c>
      <c r="C55" s="80">
        <v>-397960</v>
      </c>
      <c r="D55" s="80">
        <v>2040</v>
      </c>
      <c r="E55" s="80">
        <v>2040</v>
      </c>
      <c r="F55" s="80">
        <v>2040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500000</v>
      </c>
      <c r="C58" s="80">
        <f t="shared" ref="C58:G58" si="11">SUM(C59:C61)</f>
        <v>-86256.210000000021</v>
      </c>
      <c r="D58" s="80">
        <f t="shared" si="11"/>
        <v>413743.79</v>
      </c>
      <c r="E58" s="80">
        <f t="shared" si="11"/>
        <v>249999.48</v>
      </c>
      <c r="F58" s="80">
        <f t="shared" si="11"/>
        <v>249999.48</v>
      </c>
      <c r="G58" s="80">
        <f t="shared" si="11"/>
        <v>163744.30999999997</v>
      </c>
    </row>
    <row r="59" spans="1:7" x14ac:dyDescent="0.25">
      <c r="A59" s="84" t="s">
        <v>335</v>
      </c>
      <c r="B59" s="80">
        <v>500000</v>
      </c>
      <c r="C59" s="80">
        <v>-86256.210000000021</v>
      </c>
      <c r="D59" s="80">
        <v>413743.79</v>
      </c>
      <c r="E59" s="80">
        <v>249999.48</v>
      </c>
      <c r="F59" s="80">
        <v>249999.48</v>
      </c>
      <c r="G59" s="80">
        <f>D59-E59</f>
        <v>163744.30999999997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3302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3302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64439867</v>
      </c>
      <c r="C159" s="79">
        <f t="shared" ref="C159:G159" si="38">C9+C84</f>
        <v>-500000.0000000039</v>
      </c>
      <c r="D159" s="79">
        <f t="shared" si="38"/>
        <v>63939867</v>
      </c>
      <c r="E159" s="79">
        <f t="shared" si="38"/>
        <v>14661662.500000002</v>
      </c>
      <c r="F159" s="79">
        <f t="shared" si="38"/>
        <v>14661662.500000002</v>
      </c>
      <c r="G159" s="79">
        <f t="shared" si="38"/>
        <v>49278204.5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64439867</v>
      </c>
      <c r="Q2" s="18">
        <f>'Formato 6 a)'!C9</f>
        <v>-500000.0000000039</v>
      </c>
      <c r="R2" s="18">
        <f>'Formato 6 a)'!D9</f>
        <v>63939867</v>
      </c>
      <c r="S2" s="18">
        <f>'Formato 6 a)'!E9</f>
        <v>14661662.500000002</v>
      </c>
      <c r="T2" s="18">
        <f>'Formato 6 a)'!F9</f>
        <v>14661662.500000002</v>
      </c>
      <c r="U2" s="18">
        <f>'Formato 6 a)'!G9</f>
        <v>49278204.5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32553433.910000004</v>
      </c>
      <c r="Q3" s="18">
        <f>'Formato 6 a)'!C10</f>
        <v>16467.99999999709</v>
      </c>
      <c r="R3" s="18">
        <f>'Formato 6 a)'!D10</f>
        <v>32569901.91</v>
      </c>
      <c r="S3" s="18">
        <f>'Formato 6 a)'!E10</f>
        <v>7449937.7599999998</v>
      </c>
      <c r="T3" s="18">
        <f>'Formato 6 a)'!F10</f>
        <v>7449937.7599999998</v>
      </c>
      <c r="U3" s="18">
        <f>'Formato 6 a)'!G10</f>
        <v>25119964.149999999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15890168.280000001</v>
      </c>
      <c r="Q4" s="18">
        <f>'Formato 6 a)'!C11</f>
        <v>111597.50999999791</v>
      </c>
      <c r="R4" s="18">
        <f>'Formato 6 a)'!D11</f>
        <v>16001765.789999999</v>
      </c>
      <c r="S4" s="18">
        <f>'Formato 6 a)'!E11</f>
        <v>3802219.5999999996</v>
      </c>
      <c r="T4" s="18">
        <f>'Formato 6 a)'!F11</f>
        <v>3802219.5999999996</v>
      </c>
      <c r="U4" s="18">
        <f>'Formato 6 a)'!G11</f>
        <v>12199546.189999999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1075662.23</v>
      </c>
      <c r="Q5" s="18">
        <f>'Formato 6 a)'!C12</f>
        <v>-26868.839999999851</v>
      </c>
      <c r="R5" s="18">
        <f>'Formato 6 a)'!D12</f>
        <v>1048793.3900000001</v>
      </c>
      <c r="S5" s="18">
        <f>'Formato 6 a)'!E12</f>
        <v>242029.46</v>
      </c>
      <c r="T5" s="18">
        <f>'Formato 6 a)'!F12</f>
        <v>242029.46</v>
      </c>
      <c r="U5" s="18">
        <f>'Formato 6 a)'!G12</f>
        <v>806763.93000000017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4444213.7300000004</v>
      </c>
      <c r="Q6" s="18">
        <f>'Formato 6 a)'!C13</f>
        <v>71725.849999999627</v>
      </c>
      <c r="R6" s="18">
        <f>'Formato 6 a)'!D13</f>
        <v>4515939.58</v>
      </c>
      <c r="S6" s="18">
        <f>'Formato 6 a)'!E13</f>
        <v>1049019.1400000004</v>
      </c>
      <c r="T6" s="18">
        <f>'Formato 6 a)'!F13</f>
        <v>1049019.1400000004</v>
      </c>
      <c r="U6" s="18">
        <f>'Formato 6 a)'!G13</f>
        <v>3466920.4399999995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5015713.9100000011</v>
      </c>
      <c r="Q7" s="18">
        <f>'Formato 6 a)'!C14</f>
        <v>-102707.39000000153</v>
      </c>
      <c r="R7" s="18">
        <f>'Formato 6 a)'!D14</f>
        <v>4913006.5199999996</v>
      </c>
      <c r="S7" s="18">
        <f>'Formato 6 a)'!E14</f>
        <v>869984.12999999989</v>
      </c>
      <c r="T7" s="18">
        <f>'Formato 6 a)'!F14</f>
        <v>869984.12999999989</v>
      </c>
      <c r="U7" s="18">
        <f>'Formato 6 a)'!G14</f>
        <v>4043022.3899999997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5746311.6599999983</v>
      </c>
      <c r="Q8" s="18">
        <f>'Formato 6 a)'!C15</f>
        <v>-33926.289999999106</v>
      </c>
      <c r="R8" s="18">
        <f>'Formato 6 a)'!D15</f>
        <v>5712385.3699999992</v>
      </c>
      <c r="S8" s="18">
        <f>'Formato 6 a)'!E15</f>
        <v>1398046.29</v>
      </c>
      <c r="T8" s="18">
        <f>'Formato 6 a)'!F15</f>
        <v>1398046.29</v>
      </c>
      <c r="U8" s="18">
        <f>'Formato 6 a)'!G15</f>
        <v>4314339.0799999991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381364.1</v>
      </c>
      <c r="Q9" s="18">
        <f>'Formato 6 a)'!C16</f>
        <v>-3352.8399999999674</v>
      </c>
      <c r="R9" s="18">
        <f>'Formato 6 a)'!D16</f>
        <v>378011.26</v>
      </c>
      <c r="S9" s="18">
        <f>'Formato 6 a)'!E16</f>
        <v>88639.14</v>
      </c>
      <c r="T9" s="18">
        <f>'Formato 6 a)'!F16</f>
        <v>88639.14</v>
      </c>
      <c r="U9" s="18">
        <f>'Formato 6 a)'!G16</f>
        <v>289372.12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18237751.699999999</v>
      </c>
      <c r="Q11" s="18">
        <f>'Formato 6 a)'!C18</f>
        <v>-18944.069999999483</v>
      </c>
      <c r="R11" s="18">
        <f>'Formato 6 a)'!D18</f>
        <v>18218807.629999999</v>
      </c>
      <c r="S11" s="18">
        <f>'Formato 6 a)'!E18</f>
        <v>4346731.72</v>
      </c>
      <c r="T11" s="18">
        <f>'Formato 6 a)'!F18</f>
        <v>4346731.72</v>
      </c>
      <c r="U11" s="18">
        <f>'Formato 6 a)'!G18</f>
        <v>13872075.910000002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579218.29</v>
      </c>
      <c r="Q12" s="18">
        <f>'Formato 6 a)'!C19</f>
        <v>89563.709999999963</v>
      </c>
      <c r="R12" s="18">
        <f>'Formato 6 a)'!D19</f>
        <v>668782</v>
      </c>
      <c r="S12" s="18">
        <f>'Formato 6 a)'!E19</f>
        <v>214669.51</v>
      </c>
      <c r="T12" s="18">
        <f>'Formato 6 a)'!F19</f>
        <v>214669.51</v>
      </c>
      <c r="U12" s="18">
        <f>'Formato 6 a)'!G19</f>
        <v>454112.49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11557000</v>
      </c>
      <c r="Q13" s="18">
        <f>'Formato 6 a)'!C20</f>
        <v>-143830.3599999994</v>
      </c>
      <c r="R13" s="18">
        <f>'Formato 6 a)'!D20</f>
        <v>11413169.640000001</v>
      </c>
      <c r="S13" s="18">
        <f>'Formato 6 a)'!E20</f>
        <v>2559311.94</v>
      </c>
      <c r="T13" s="18">
        <f>'Formato 6 a)'!F20</f>
        <v>2559311.94</v>
      </c>
      <c r="U13" s="18">
        <f>'Formato 6 a)'!G20</f>
        <v>8853857.7000000011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4882852.09</v>
      </c>
      <c r="Q14" s="18">
        <f>'Formato 6 a)'!C21</f>
        <v>-27614.160000000149</v>
      </c>
      <c r="R14" s="18">
        <f>'Formato 6 a)'!D21</f>
        <v>4855237.93</v>
      </c>
      <c r="S14" s="18">
        <f>'Formato 6 a)'!E21</f>
        <v>1106472.1000000001</v>
      </c>
      <c r="T14" s="18">
        <f>'Formato 6 a)'!F21</f>
        <v>1106472.1000000001</v>
      </c>
      <c r="U14" s="18">
        <f>'Formato 6 a)'!G21</f>
        <v>3748765.8299999996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223000</v>
      </c>
      <c r="Q16" s="18">
        <f>'Formato 6 a)'!C23</f>
        <v>-3664.320000000007</v>
      </c>
      <c r="R16" s="18">
        <f>'Formato 6 a)'!D23</f>
        <v>219335.67999999999</v>
      </c>
      <c r="S16" s="18">
        <f>'Formato 6 a)'!E23</f>
        <v>46506.399999999994</v>
      </c>
      <c r="T16" s="18">
        <f>'Formato 6 a)'!F23</f>
        <v>46506.399999999994</v>
      </c>
      <c r="U16" s="18">
        <f>'Formato 6 a)'!G23</f>
        <v>172829.28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652181.31999999995</v>
      </c>
      <c r="Q17" s="18">
        <f>'Formato 6 a)'!C24</f>
        <v>16254.010000000126</v>
      </c>
      <c r="R17" s="18">
        <f>'Formato 6 a)'!D24</f>
        <v>668435.33000000007</v>
      </c>
      <c r="S17" s="18">
        <f>'Formato 6 a)'!E24</f>
        <v>183221.32</v>
      </c>
      <c r="T17" s="18">
        <f>'Formato 6 a)'!F24</f>
        <v>183221.32</v>
      </c>
      <c r="U17" s="18">
        <f>'Formato 6 a)'!G24</f>
        <v>485214.01000000007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219500</v>
      </c>
      <c r="Q18" s="18">
        <f>'Formato 6 a)'!C25</f>
        <v>0</v>
      </c>
      <c r="R18" s="18">
        <f>'Formato 6 a)'!D25</f>
        <v>219500</v>
      </c>
      <c r="S18" s="18">
        <f>'Formato 6 a)'!E25</f>
        <v>158827.20000000001</v>
      </c>
      <c r="T18" s="18">
        <f>'Formato 6 a)'!F25</f>
        <v>158827.20000000001</v>
      </c>
      <c r="U18" s="18">
        <f>'Formato 6 a)'!G25</f>
        <v>60672.799999999988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124000</v>
      </c>
      <c r="Q20" s="18">
        <f>'Formato 6 a)'!C27</f>
        <v>50347.049999999988</v>
      </c>
      <c r="R20" s="18">
        <f>'Formato 6 a)'!D27</f>
        <v>174347.05</v>
      </c>
      <c r="S20" s="18">
        <f>'Formato 6 a)'!E27</f>
        <v>77723.25</v>
      </c>
      <c r="T20" s="18">
        <f>'Formato 6 a)'!F27</f>
        <v>77723.25</v>
      </c>
      <c r="U20" s="18">
        <f>'Formato 6 a)'!G27</f>
        <v>96623.799999999988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12318106.390000002</v>
      </c>
      <c r="Q21" s="18">
        <f>'Formato 6 a)'!C28</f>
        <v>80739.569999998523</v>
      </c>
      <c r="R21" s="18">
        <f>'Formato 6 a)'!D28</f>
        <v>12398845.959999999</v>
      </c>
      <c r="S21" s="18">
        <f>'Formato 6 a)'!E28</f>
        <v>2566925.8299999996</v>
      </c>
      <c r="T21" s="18">
        <f>'Formato 6 a)'!F28</f>
        <v>2566925.8299999996</v>
      </c>
      <c r="U21" s="18">
        <f>'Formato 6 a)'!G28</f>
        <v>9831920.129999999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1536200</v>
      </c>
      <c r="Q22" s="18">
        <f>'Formato 6 a)'!C29</f>
        <v>41263.389999999898</v>
      </c>
      <c r="R22" s="18">
        <f>'Formato 6 a)'!D29</f>
        <v>1577463.39</v>
      </c>
      <c r="S22" s="18">
        <f>'Formato 6 a)'!E29</f>
        <v>433563.39</v>
      </c>
      <c r="T22" s="18">
        <f>'Formato 6 a)'!F29</f>
        <v>433563.39</v>
      </c>
      <c r="U22" s="18">
        <f>'Formato 6 a)'!G29</f>
        <v>1143900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357931.7</v>
      </c>
      <c r="Q23" s="18">
        <f>'Formato 6 a)'!C30</f>
        <v>-20556.799999999988</v>
      </c>
      <c r="R23" s="18">
        <f>'Formato 6 a)'!D30</f>
        <v>337374.9</v>
      </c>
      <c r="S23" s="18">
        <f>'Formato 6 a)'!E30</f>
        <v>53055.95</v>
      </c>
      <c r="T23" s="18">
        <f>'Formato 6 a)'!F30</f>
        <v>53055.95</v>
      </c>
      <c r="U23" s="18">
        <f>'Formato 6 a)'!G30</f>
        <v>284318.95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291082</v>
      </c>
      <c r="Q24" s="18">
        <f>'Formato 6 a)'!C31</f>
        <v>-45000</v>
      </c>
      <c r="R24" s="18">
        <f>'Formato 6 a)'!D31</f>
        <v>246082</v>
      </c>
      <c r="S24" s="18">
        <f>'Formato 6 a)'!E31</f>
        <v>22561.67</v>
      </c>
      <c r="T24" s="18">
        <f>'Formato 6 a)'!F31</f>
        <v>22561.67</v>
      </c>
      <c r="U24" s="18">
        <f>'Formato 6 a)'!G31</f>
        <v>223520.33000000002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734994.59000000008</v>
      </c>
      <c r="Q25" s="18">
        <f>'Formato 6 a)'!C32</f>
        <v>240129.64999999991</v>
      </c>
      <c r="R25" s="18">
        <f>'Formato 6 a)'!D32</f>
        <v>975124.24</v>
      </c>
      <c r="S25" s="18">
        <f>'Formato 6 a)'!E32</f>
        <v>373605.51</v>
      </c>
      <c r="T25" s="18">
        <f>'Formato 6 a)'!F32</f>
        <v>373605.51</v>
      </c>
      <c r="U25" s="18">
        <f>'Formato 6 a)'!G32</f>
        <v>601518.73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3060050.27</v>
      </c>
      <c r="Q26" s="18">
        <f>'Formato 6 a)'!C33</f>
        <v>-27240.250000000466</v>
      </c>
      <c r="R26" s="18">
        <f>'Formato 6 a)'!D33</f>
        <v>3032810.0199999996</v>
      </c>
      <c r="S26" s="18">
        <f>'Formato 6 a)'!E33</f>
        <v>1249535.6599999997</v>
      </c>
      <c r="T26" s="18">
        <f>'Formato 6 a)'!F33</f>
        <v>1249535.6599999997</v>
      </c>
      <c r="U26" s="18">
        <f>'Formato 6 a)'!G33</f>
        <v>1783274.3599999999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2679234.2700000005</v>
      </c>
      <c r="Q27" s="18">
        <f>'Formato 6 a)'!C34</f>
        <v>-31063.980000000447</v>
      </c>
      <c r="R27" s="18">
        <f>'Formato 6 a)'!D34</f>
        <v>2648170.29</v>
      </c>
      <c r="S27" s="18">
        <f>'Formato 6 a)'!E34</f>
        <v>209179.16</v>
      </c>
      <c r="T27" s="18">
        <f>'Formato 6 a)'!F34</f>
        <v>209179.16</v>
      </c>
      <c r="U27" s="18">
        <f>'Formato 6 a)'!G34</f>
        <v>2438991.13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228211.18</v>
      </c>
      <c r="Q28" s="18">
        <f>'Formato 6 a)'!C35</f>
        <v>-56266.76999999999</v>
      </c>
      <c r="R28" s="18">
        <f>'Formato 6 a)'!D35</f>
        <v>171944.41</v>
      </c>
      <c r="S28" s="18">
        <f>'Formato 6 a)'!E35</f>
        <v>63192.94</v>
      </c>
      <c r="T28" s="18">
        <f>'Formato 6 a)'!F35</f>
        <v>63192.94</v>
      </c>
      <c r="U28" s="18">
        <f>'Formato 6 a)'!G35</f>
        <v>108751.47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2899839.06</v>
      </c>
      <c r="Q29" s="18">
        <f>'Formato 6 a)'!C36</f>
        <v>-37752.550000000279</v>
      </c>
      <c r="R29" s="18">
        <f>'Formato 6 a)'!D36</f>
        <v>2862086.51</v>
      </c>
      <c r="S29" s="18">
        <f>'Formato 6 a)'!E36</f>
        <v>13838.67</v>
      </c>
      <c r="T29" s="18">
        <f>'Formato 6 a)'!F36</f>
        <v>13838.67</v>
      </c>
      <c r="U29" s="18">
        <f>'Formato 6 a)'!G36</f>
        <v>2848247.84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530563.32000000007</v>
      </c>
      <c r="Q30" s="18">
        <f>'Formato 6 a)'!C37</f>
        <v>17226.879999999888</v>
      </c>
      <c r="R30" s="18">
        <f>'Formato 6 a)'!D37</f>
        <v>547790.19999999995</v>
      </c>
      <c r="S30" s="18">
        <f>'Formato 6 a)'!E37</f>
        <v>148392.88</v>
      </c>
      <c r="T30" s="18">
        <f>'Formato 6 a)'!F37</f>
        <v>148392.88</v>
      </c>
      <c r="U30" s="18">
        <f>'Formato 6 a)'!G37</f>
        <v>399397.31999999995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830575</v>
      </c>
      <c r="Q41" s="18">
        <f>'Formato 6 a)'!C48</f>
        <v>-492007.29</v>
      </c>
      <c r="R41" s="18">
        <f>'Formato 6 a)'!D48</f>
        <v>338567.71</v>
      </c>
      <c r="S41" s="18">
        <f>'Formato 6 a)'!E48</f>
        <v>48067.71</v>
      </c>
      <c r="T41" s="18">
        <f>'Formato 6 a)'!F48</f>
        <v>48067.71</v>
      </c>
      <c r="U41" s="18">
        <f>'Formato 6 a)'!G48</f>
        <v>290500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100350</v>
      </c>
      <c r="Q42" s="18">
        <f>'Formato 6 a)'!C49</f>
        <v>-51193.759999999995</v>
      </c>
      <c r="R42" s="18">
        <f>'Formato 6 a)'!D49</f>
        <v>49156.240000000005</v>
      </c>
      <c r="S42" s="18">
        <f>'Formato 6 a)'!E49</f>
        <v>19156.239999999998</v>
      </c>
      <c r="T42" s="18">
        <f>'Formato 6 a)'!F49</f>
        <v>19156.239999999998</v>
      </c>
      <c r="U42" s="18">
        <f>'Formato 6 a)'!G49</f>
        <v>30000.000000000007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40000</v>
      </c>
      <c r="Q44" s="18">
        <f>'Formato 6 a)'!C51</f>
        <v>-10000</v>
      </c>
      <c r="R44" s="18">
        <f>'Formato 6 a)'!D51</f>
        <v>30000</v>
      </c>
      <c r="S44" s="18">
        <f>'Formato 6 a)'!E51</f>
        <v>0</v>
      </c>
      <c r="T44" s="18">
        <f>'Formato 6 a)'!F51</f>
        <v>0</v>
      </c>
      <c r="U44" s="18">
        <f>'Formato 6 a)'!G51</f>
        <v>30000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290225</v>
      </c>
      <c r="Q47" s="18">
        <f>'Formato 6 a)'!C54</f>
        <v>-32853.53</v>
      </c>
      <c r="R47" s="18">
        <f>'Formato 6 a)'!D54</f>
        <v>257371.47</v>
      </c>
      <c r="S47" s="18">
        <f>'Formato 6 a)'!E54</f>
        <v>26871.47</v>
      </c>
      <c r="T47" s="18">
        <f>'Formato 6 a)'!F54</f>
        <v>26871.47</v>
      </c>
      <c r="U47" s="18">
        <f>'Formato 6 a)'!G54</f>
        <v>230500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400000</v>
      </c>
      <c r="Q48" s="18">
        <f>'Formato 6 a)'!C55</f>
        <v>-397960</v>
      </c>
      <c r="R48" s="18">
        <f>'Formato 6 a)'!D55</f>
        <v>2040</v>
      </c>
      <c r="S48" s="18">
        <f>'Formato 6 a)'!E55</f>
        <v>2040</v>
      </c>
      <c r="T48" s="18">
        <f>'Formato 6 a)'!F55</f>
        <v>2040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500000</v>
      </c>
      <c r="Q51" s="18">
        <f>'Formato 6 a)'!C58</f>
        <v>-86256.210000000021</v>
      </c>
      <c r="R51" s="18">
        <f>'Formato 6 a)'!D58</f>
        <v>413743.79</v>
      </c>
      <c r="S51" s="18">
        <f>'Formato 6 a)'!E58</f>
        <v>249999.48</v>
      </c>
      <c r="T51" s="18">
        <f>'Formato 6 a)'!F58</f>
        <v>249999.48</v>
      </c>
      <c r="U51" s="18">
        <f>'Formato 6 a)'!G58</f>
        <v>163744.30999999997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500000</v>
      </c>
      <c r="Q52" s="18">
        <f>'Formato 6 a)'!C59</f>
        <v>-86256.210000000021</v>
      </c>
      <c r="R52" s="18">
        <f>'Formato 6 a)'!D59</f>
        <v>413743.79</v>
      </c>
      <c r="S52" s="18">
        <f>'Formato 6 a)'!E59</f>
        <v>249999.48</v>
      </c>
      <c r="T52" s="18">
        <f>'Formato 6 a)'!F59</f>
        <v>249999.48</v>
      </c>
      <c r="U52" s="18">
        <f>'Formato 6 a)'!G59</f>
        <v>163744.30999999997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64439867</v>
      </c>
      <c r="Q150">
        <f>'Formato 6 a)'!C159</f>
        <v>-500000.0000000039</v>
      </c>
      <c r="R150">
        <f>'Formato 6 a)'!D159</f>
        <v>63939867</v>
      </c>
      <c r="S150">
        <f>'Formato 6 a)'!E159</f>
        <v>14661662.500000002</v>
      </c>
      <c r="T150">
        <f>'Formato 6 a)'!F159</f>
        <v>14661662.500000002</v>
      </c>
      <c r="U150">
        <f>'Formato 6 a)'!G159</f>
        <v>49278204.5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F17" sqref="B17:F1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3291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ORGANISMO,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64439867</v>
      </c>
      <c r="C9" s="59">
        <f>SUM(C10:GASTO_NE_FIN_02)</f>
        <v>-499999.9999999986</v>
      </c>
      <c r="D9" s="59">
        <f>SUM(D10:GASTO_NE_FIN_03)</f>
        <v>63939867</v>
      </c>
      <c r="E9" s="59">
        <f>SUM(E10:GASTO_NE_FIN_04)</f>
        <v>14661662.500000002</v>
      </c>
      <c r="F9" s="59">
        <f>SUM(F10:GASTO_NE_FIN_05)</f>
        <v>14661662.500000002</v>
      </c>
      <c r="G9" s="59">
        <f>SUM(G10:GASTO_NE_FIN_06)</f>
        <v>49278204.499999993</v>
      </c>
    </row>
    <row r="10" spans="1:7" s="24" customFormat="1" x14ac:dyDescent="0.25">
      <c r="A10" s="144" t="s">
        <v>3305</v>
      </c>
      <c r="B10" s="192">
        <v>18199588.73</v>
      </c>
      <c r="C10" s="192">
        <f t="shared" ref="C10:C16" si="0">D10-B10</f>
        <v>-162797.62999999896</v>
      </c>
      <c r="D10" s="192">
        <v>18036791.100000001</v>
      </c>
      <c r="E10" s="192">
        <v>4061268.2</v>
      </c>
      <c r="F10" s="192">
        <v>4061268.2</v>
      </c>
      <c r="G10" s="77">
        <f>D10-E10</f>
        <v>13975522.900000002</v>
      </c>
    </row>
    <row r="11" spans="1:7" s="24" customFormat="1" x14ac:dyDescent="0.25">
      <c r="A11" s="144" t="s">
        <v>3306</v>
      </c>
      <c r="B11" s="192">
        <v>10590889.220000001</v>
      </c>
      <c r="C11" s="192">
        <f t="shared" si="0"/>
        <v>-207950.47000000067</v>
      </c>
      <c r="D11" s="192">
        <v>10382938.75</v>
      </c>
      <c r="E11" s="192">
        <v>2627927.14</v>
      </c>
      <c r="F11" s="192">
        <v>2627927.14</v>
      </c>
      <c r="G11" s="77">
        <f t="shared" ref="G11:G17" si="1">D11-E11</f>
        <v>7755011.6099999994</v>
      </c>
    </row>
    <row r="12" spans="1:7" s="24" customFormat="1" x14ac:dyDescent="0.25">
      <c r="A12" s="144" t="s">
        <v>3307</v>
      </c>
      <c r="B12" s="192">
        <v>3823591.97</v>
      </c>
      <c r="C12" s="192">
        <f t="shared" si="0"/>
        <v>-54027.490000000224</v>
      </c>
      <c r="D12" s="192">
        <v>3769564.48</v>
      </c>
      <c r="E12" s="192">
        <v>350907.52</v>
      </c>
      <c r="F12" s="192">
        <v>350907.52</v>
      </c>
      <c r="G12" s="77">
        <f t="shared" si="1"/>
        <v>3418656.96</v>
      </c>
    </row>
    <row r="13" spans="1:7" s="24" customFormat="1" x14ac:dyDescent="0.25">
      <c r="A13" s="144" t="s">
        <v>3308</v>
      </c>
      <c r="B13" s="192">
        <v>23207590.800000001</v>
      </c>
      <c r="C13" s="192">
        <f t="shared" si="0"/>
        <v>-86973.039999999106</v>
      </c>
      <c r="D13" s="192">
        <v>23120617.760000002</v>
      </c>
      <c r="E13" s="192">
        <v>5588752.1200000001</v>
      </c>
      <c r="F13" s="192">
        <v>5588752.1200000001</v>
      </c>
      <c r="G13" s="77">
        <f t="shared" si="1"/>
        <v>17531865.640000001</v>
      </c>
    </row>
    <row r="14" spans="1:7" s="24" customFormat="1" x14ac:dyDescent="0.25">
      <c r="A14" s="144" t="s">
        <v>3309</v>
      </c>
      <c r="B14" s="192">
        <v>5707811.7999999998</v>
      </c>
      <c r="C14" s="192">
        <f t="shared" si="0"/>
        <v>102156.36000000034</v>
      </c>
      <c r="D14" s="192">
        <v>5809968.1600000001</v>
      </c>
      <c r="E14" s="192">
        <v>1417819.55</v>
      </c>
      <c r="F14" s="192">
        <v>1417819.55</v>
      </c>
      <c r="G14" s="77">
        <f t="shared" si="1"/>
        <v>4392148.6100000003</v>
      </c>
    </row>
    <row r="15" spans="1:7" s="24" customFormat="1" x14ac:dyDescent="0.25">
      <c r="A15" s="144" t="s">
        <v>3310</v>
      </c>
      <c r="B15" s="192">
        <v>1516480.78</v>
      </c>
      <c r="C15" s="192">
        <f t="shared" si="0"/>
        <v>-50028.489999999991</v>
      </c>
      <c r="D15" s="192">
        <v>1466452.29</v>
      </c>
      <c r="E15" s="192">
        <v>364319.38</v>
      </c>
      <c r="F15" s="192">
        <v>364319.38</v>
      </c>
      <c r="G15" s="77">
        <f t="shared" si="1"/>
        <v>1102132.9100000001</v>
      </c>
    </row>
    <row r="16" spans="1:7" s="24" customFormat="1" x14ac:dyDescent="0.25">
      <c r="A16" s="144" t="s">
        <v>3311</v>
      </c>
      <c r="B16" s="192">
        <v>1393913.7</v>
      </c>
      <c r="C16" s="192">
        <f t="shared" si="0"/>
        <v>-40379.239999999991</v>
      </c>
      <c r="D16" s="192">
        <v>1353534.46</v>
      </c>
      <c r="E16" s="192">
        <v>250668.59</v>
      </c>
      <c r="F16" s="192">
        <v>250668.59</v>
      </c>
      <c r="G16" s="77">
        <f t="shared" si="1"/>
        <v>1102865.8699999999</v>
      </c>
    </row>
    <row r="17" spans="1:7" s="24" customFormat="1" ht="14.25" x14ac:dyDescent="0.45">
      <c r="A17" s="144"/>
      <c r="B17" s="60"/>
      <c r="C17" s="60"/>
      <c r="D17" s="60"/>
      <c r="E17" s="60"/>
      <c r="F17" s="60"/>
      <c r="G17" s="77">
        <f t="shared" si="1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2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s="24" customFormat="1" ht="14.25" x14ac:dyDescent="0.4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s="24" customFormat="1" ht="14.25" x14ac:dyDescent="0.4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64439867</v>
      </c>
      <c r="C29" s="61">
        <f>GASTO_NE_T2+GASTO_E_T2</f>
        <v>-499999.9999999986</v>
      </c>
      <c r="D29" s="61">
        <f>GASTO_NE_T3+GASTO_E_T3</f>
        <v>63939867</v>
      </c>
      <c r="E29" s="61">
        <f>GASTO_NE_T4+GASTO_E_T4</f>
        <v>14661662.500000002</v>
      </c>
      <c r="F29" s="61">
        <f>GASTO_NE_T5+GASTO_E_T5</f>
        <v>14661662.500000002</v>
      </c>
      <c r="G29" s="61">
        <f>GASTO_NE_T6+GASTO_E_T6</f>
        <v>49278204.499999993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64439867</v>
      </c>
      <c r="Q2" s="18">
        <f>GASTO_NE_T2</f>
        <v>-499999.9999999986</v>
      </c>
      <c r="R2" s="18">
        <f>GASTO_NE_T3</f>
        <v>63939867</v>
      </c>
      <c r="S2" s="18">
        <f>GASTO_NE_T4</f>
        <v>14661662.500000002</v>
      </c>
      <c r="T2" s="18">
        <f>GASTO_NE_T5</f>
        <v>14661662.500000002</v>
      </c>
      <c r="U2" s="18">
        <f>GASTO_NE_T6</f>
        <v>49278204.499999993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64439867</v>
      </c>
      <c r="Q4" s="18">
        <f>TOTAL_E_T2</f>
        <v>-499999.9999999986</v>
      </c>
      <c r="R4" s="18">
        <f>TOTAL_E_T3</f>
        <v>63939867</v>
      </c>
      <c r="S4" s="18">
        <f>TOTAL_E_T4</f>
        <v>14661662.500000002</v>
      </c>
      <c r="T4" s="18">
        <f>TOTAL_E_T5</f>
        <v>14661662.500000002</v>
      </c>
      <c r="U4" s="18">
        <f>TOTAL_E_T6</f>
        <v>49278204.499999993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24" sqref="B24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3290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ORGANISMO,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3287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64439867</v>
      </c>
      <c r="C9" s="70">
        <f t="shared" ref="C9:G9" si="0">SUM(C10,C19,C27,C37)</f>
        <v>-499999.9999999986</v>
      </c>
      <c r="D9" s="70">
        <f t="shared" si="0"/>
        <v>63939867</v>
      </c>
      <c r="E9" s="70">
        <f t="shared" si="0"/>
        <v>14661662.500000002</v>
      </c>
      <c r="F9" s="70">
        <f t="shared" si="0"/>
        <v>14661662.500000002</v>
      </c>
      <c r="G9" s="70">
        <f t="shared" si="0"/>
        <v>49278204.5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64439867</v>
      </c>
      <c r="C19" s="71">
        <f t="shared" ref="C19:F19" si="3">SUM(C20:C26)</f>
        <v>-499999.9999999986</v>
      </c>
      <c r="D19" s="71">
        <f t="shared" si="3"/>
        <v>63939867</v>
      </c>
      <c r="E19" s="71">
        <f t="shared" si="3"/>
        <v>14661662.500000002</v>
      </c>
      <c r="F19" s="71">
        <f t="shared" si="3"/>
        <v>14661662.500000002</v>
      </c>
      <c r="G19" s="71">
        <f>SUM(G20:G26)</f>
        <v>49278204.5</v>
      </c>
    </row>
    <row r="20" spans="1:7" x14ac:dyDescent="0.25">
      <c r="A20" s="63" t="s">
        <v>374</v>
      </c>
      <c r="B20" s="72">
        <v>64439867</v>
      </c>
      <c r="C20" s="72">
        <v>-499999.9999999986</v>
      </c>
      <c r="D20" s="72">
        <v>63939867</v>
      </c>
      <c r="E20" s="72">
        <v>14661662.500000002</v>
      </c>
      <c r="F20" s="72">
        <v>14661662.500000002</v>
      </c>
      <c r="G20" s="72">
        <f>D20-E20</f>
        <v>49278204.5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ht="14.25" x14ac:dyDescent="0.4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ht="14.25" x14ac:dyDescent="0.4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ht="14.25" x14ac:dyDescent="0.4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28.5" x14ac:dyDescent="0.4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3300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64439867</v>
      </c>
      <c r="C77" s="73">
        <f t="shared" ref="C77:F77" si="18">C43+C9</f>
        <v>-499999.9999999986</v>
      </c>
      <c r="D77" s="73">
        <f t="shared" si="18"/>
        <v>63939867</v>
      </c>
      <c r="E77" s="73">
        <f t="shared" si="18"/>
        <v>14661662.500000002</v>
      </c>
      <c r="F77" s="73">
        <f t="shared" si="18"/>
        <v>14661662.500000002</v>
      </c>
      <c r="G77" s="73">
        <f>G43+G9</f>
        <v>49278204.5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64439867</v>
      </c>
      <c r="Q2" s="18">
        <f>'Formato 6 c)'!C9</f>
        <v>-499999.9999999986</v>
      </c>
      <c r="R2" s="18">
        <f>'Formato 6 c)'!D9</f>
        <v>63939867</v>
      </c>
      <c r="S2" s="18">
        <f>'Formato 6 c)'!E9</f>
        <v>14661662.500000002</v>
      </c>
      <c r="T2" s="18">
        <f>'Formato 6 c)'!F9</f>
        <v>14661662.500000002</v>
      </c>
      <c r="U2" s="18">
        <f>'Formato 6 c)'!G9</f>
        <v>49278204.5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64439867</v>
      </c>
      <c r="Q12" s="18">
        <f>'Formato 6 c)'!C19</f>
        <v>-499999.9999999986</v>
      </c>
      <c r="R12" s="18">
        <f>'Formato 6 c)'!D19</f>
        <v>63939867</v>
      </c>
      <c r="S12" s="18">
        <f>'Formato 6 c)'!E19</f>
        <v>14661662.500000002</v>
      </c>
      <c r="T12" s="18">
        <f>'Formato 6 c)'!F19</f>
        <v>14661662.500000002</v>
      </c>
      <c r="U12" s="18">
        <f>'Formato 6 c)'!G19</f>
        <v>49278204.5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64439867</v>
      </c>
      <c r="Q13" s="18">
        <f>'Formato 6 c)'!C20</f>
        <v>-499999.9999999986</v>
      </c>
      <c r="R13" s="18">
        <f>'Formato 6 c)'!D20</f>
        <v>63939867</v>
      </c>
      <c r="S13" s="18">
        <f>'Formato 6 c)'!E20</f>
        <v>14661662.500000002</v>
      </c>
      <c r="T13" s="18">
        <f>'Formato 6 c)'!F20</f>
        <v>14661662.500000002</v>
      </c>
      <c r="U13" s="18">
        <f>'Formato 6 c)'!G20</f>
        <v>49278204.5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64439867</v>
      </c>
      <c r="Q68" s="18">
        <f>'Formato 6 c)'!C77</f>
        <v>-499999.9999999986</v>
      </c>
      <c r="R68" s="18">
        <f>'Formato 6 c)'!D77</f>
        <v>63939867</v>
      </c>
      <c r="S68" s="18">
        <f>'Formato 6 c)'!E77</f>
        <v>14661662.500000002</v>
      </c>
      <c r="T68" s="18">
        <f>'Formato 6 c)'!F77</f>
        <v>14661662.500000002</v>
      </c>
      <c r="U68" s="18">
        <f>'Formato 6 c)'!G77</f>
        <v>49278204.5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Guanajuato</v>
      </c>
    </row>
    <row r="7" spans="2:3" ht="14.25" x14ac:dyDescent="0.45">
      <c r="C7" t="str">
        <f>CONCATENATE(ENTE_PUBLICO," (a)")</f>
        <v>ORGANISMO,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29" sqref="B29:F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3288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ORGANISMO,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2019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32553433.910000004</v>
      </c>
      <c r="C9" s="66">
        <f t="shared" ref="C9:F9" si="0">SUM(C10,C11,C12,C15,C16,C19)</f>
        <v>16467.99999999709</v>
      </c>
      <c r="D9" s="66">
        <f t="shared" si="0"/>
        <v>32569901.91</v>
      </c>
      <c r="E9" s="66">
        <f t="shared" si="0"/>
        <v>7449937.7599999998</v>
      </c>
      <c r="F9" s="66">
        <f t="shared" si="0"/>
        <v>7449937.7599999998</v>
      </c>
      <c r="G9" s="66">
        <f>SUM(G10,G11,G12,G15,G16,G19)</f>
        <v>25119964.149999999</v>
      </c>
    </row>
    <row r="10" spans="1:7" ht="14.25" x14ac:dyDescent="0.45">
      <c r="A10" s="53" t="s">
        <v>401</v>
      </c>
      <c r="B10" s="67">
        <f>'Formato 6 a)'!B10</f>
        <v>32553433.910000004</v>
      </c>
      <c r="C10" s="67">
        <f>'Formato 6 a)'!C10</f>
        <v>16467.99999999709</v>
      </c>
      <c r="D10" s="67">
        <f>'Formato 6 a)'!D10</f>
        <v>32569901.91</v>
      </c>
      <c r="E10" s="67">
        <f>'Formato 6 a)'!E10</f>
        <v>7449937.7599999998</v>
      </c>
      <c r="F10" s="67">
        <f>'Formato 6 a)'!F10</f>
        <v>7449937.7599999998</v>
      </c>
      <c r="G10" s="67">
        <f>D10-E10</f>
        <v>25119964.149999999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32553433.910000004</v>
      </c>
      <c r="C33" s="66">
        <f t="shared" ref="C33:G33" si="9">C21+C9</f>
        <v>16467.99999999709</v>
      </c>
      <c r="D33" s="66">
        <f t="shared" si="9"/>
        <v>32569901.91</v>
      </c>
      <c r="E33" s="66">
        <f t="shared" si="9"/>
        <v>7449937.7599999998</v>
      </c>
      <c r="F33" s="66">
        <f t="shared" si="9"/>
        <v>7449937.7599999998</v>
      </c>
      <c r="G33" s="66">
        <f t="shared" si="9"/>
        <v>25119964.149999999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32553433.910000004</v>
      </c>
      <c r="Q2" s="18">
        <f>'Formato 6 d)'!C9</f>
        <v>16467.99999999709</v>
      </c>
      <c r="R2" s="18">
        <f>'Formato 6 d)'!D9</f>
        <v>32569901.91</v>
      </c>
      <c r="S2" s="18">
        <f>'Formato 6 d)'!E9</f>
        <v>7449937.7599999998</v>
      </c>
      <c r="T2" s="18">
        <f>'Formato 6 d)'!F9</f>
        <v>7449937.7599999998</v>
      </c>
      <c r="U2" s="18">
        <f>'Formato 6 d)'!G9</f>
        <v>25119964.149999999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32553433.910000004</v>
      </c>
      <c r="Q3" s="18">
        <f>'Formato 6 d)'!C10</f>
        <v>16467.99999999709</v>
      </c>
      <c r="R3" s="18">
        <f>'Formato 6 d)'!D10</f>
        <v>32569901.91</v>
      </c>
      <c r="S3" s="18">
        <f>'Formato 6 d)'!E10</f>
        <v>7449937.7599999998</v>
      </c>
      <c r="T3" s="18">
        <f>'Formato 6 d)'!F10</f>
        <v>7449937.7599999998</v>
      </c>
      <c r="U3" s="18">
        <f>'Formato 6 d)'!G10</f>
        <v>25119964.149999999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32553433.910000004</v>
      </c>
      <c r="Q24" s="18">
        <f>'Formato 6 d)'!C33</f>
        <v>16467.99999999709</v>
      </c>
      <c r="R24" s="18">
        <f>'Formato 6 d)'!D33</f>
        <v>32569901.91</v>
      </c>
      <c r="S24" s="18">
        <f>'Formato 6 d)'!E33</f>
        <v>7449937.7599999998</v>
      </c>
      <c r="T24" s="18">
        <f>'Formato 6 d)'!F33</f>
        <v>7449937.7599999998</v>
      </c>
      <c r="U24" s="18">
        <f>'Formato 6 d)'!G33</f>
        <v>25119964.149999999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3289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ht="48" customHeight="1" x14ac:dyDescent="0.25">
      <c r="A7" s="169"/>
      <c r="B7" s="88" t="s">
        <v>3292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2020</v>
      </c>
      <c r="C6" s="181" t="str">
        <f>ANIO2P</f>
        <v>2021 (d)</v>
      </c>
      <c r="D6" s="181" t="str">
        <f>ANIO3P</f>
        <v>2022 (d)</v>
      </c>
      <c r="E6" s="181" t="str">
        <f>ANIO4P</f>
        <v>2023 (d)</v>
      </c>
      <c r="F6" s="181" t="str">
        <f>ANIO5P</f>
        <v>2024 (d)</v>
      </c>
      <c r="G6" s="181" t="str">
        <f>ANIO6P</f>
        <v>2025 (d)</v>
      </c>
    </row>
    <row r="7" spans="1:7" customFormat="1" ht="48" customHeight="1" x14ac:dyDescent="0.25">
      <c r="A7" s="184"/>
      <c r="B7" s="88" t="s">
        <v>3292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3289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3295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3299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3293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3294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León,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2014 ¹ (c)</v>
      </c>
      <c r="C5" s="186" t="str">
        <f>ANIO4R</f>
        <v>2015 ¹ (c)</v>
      </c>
      <c r="D5" s="186" t="str">
        <f>ANIO3R</f>
        <v>2016 ¹ (c)</v>
      </c>
      <c r="E5" s="186" t="str">
        <f>ANIO2R</f>
        <v>2017 ¹ (c)</v>
      </c>
      <c r="F5" s="186" t="str">
        <f>ANIO1R</f>
        <v>2018 ¹ (c)</v>
      </c>
      <c r="G5" s="51">
        <f>ANIO_INFORME</f>
        <v>2019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3296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5" t="s">
        <v>3293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3294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ORGANISMO,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A12" sqref="A1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ORGANISMO,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3285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3492234.9899999998</v>
      </c>
      <c r="C9" s="60">
        <f>SUM(C10:C16)</f>
        <v>3499419.31</v>
      </c>
      <c r="D9" s="100" t="s">
        <v>54</v>
      </c>
      <c r="E9" s="60">
        <f>SUM(E10:E18)</f>
        <v>4321514.96</v>
      </c>
      <c r="F9" s="60">
        <f>SUM(F10:F18)</f>
        <v>4127444.1</v>
      </c>
    </row>
    <row r="10" spans="1:6" x14ac:dyDescent="0.25">
      <c r="A10" s="96" t="s">
        <v>4</v>
      </c>
      <c r="B10" s="60">
        <v>84999.66</v>
      </c>
      <c r="C10" s="60">
        <v>84999.66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880494.47</v>
      </c>
      <c r="C11" s="60">
        <v>981876.61</v>
      </c>
      <c r="D11" s="101" t="s">
        <v>56</v>
      </c>
      <c r="E11" s="60">
        <v>4151532.9</v>
      </c>
      <c r="F11" s="60">
        <v>3778459.43</v>
      </c>
    </row>
    <row r="12" spans="1:6" x14ac:dyDescent="0.25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2526740.86</v>
      </c>
      <c r="C13" s="60">
        <v>2432543.04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169982.06</v>
      </c>
      <c r="F16" s="60">
        <v>348984.67</v>
      </c>
    </row>
    <row r="17" spans="1:6" x14ac:dyDescent="0.25">
      <c r="A17" s="95" t="s">
        <v>11</v>
      </c>
      <c r="B17" s="60">
        <f>SUM(B18:B24)</f>
        <v>32359.11</v>
      </c>
      <c r="C17" s="60">
        <f>SUM(C18:C24)</f>
        <v>42436.639999999999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32359.11</v>
      </c>
      <c r="C20" s="60">
        <v>42436.639999999999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ht="14.25" x14ac:dyDescent="0.4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1062283.26</v>
      </c>
      <c r="C31" s="60">
        <f>SUM(C32:C36)</f>
        <v>852087.53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1062283.26</v>
      </c>
      <c r="C32" s="60">
        <v>852087.53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398627.64</v>
      </c>
      <c r="C37" s="60">
        <v>298683.88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970661.09</v>
      </c>
      <c r="F38" s="60">
        <f>SUM(F39:F41)</f>
        <v>948174.72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970661.09</v>
      </c>
      <c r="F40" s="60">
        <v>948174.72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B9+B17+B25+B31+B37+B41</f>
        <v>4985504.9999999991</v>
      </c>
      <c r="C47" s="61">
        <f>C9+C17+C25+C31+C37+C41</f>
        <v>4692627.3600000003</v>
      </c>
      <c r="D47" s="99" t="s">
        <v>91</v>
      </c>
      <c r="E47" s="61">
        <f>E9+E19+E23+E26+E27+E31+E38+E42</f>
        <v>5292176.05</v>
      </c>
      <c r="F47" s="61">
        <f>F9+F19+F23+F26+F27+F31+F38+F42</f>
        <v>5075618.82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84516939.260000005</v>
      </c>
      <c r="C52" s="60">
        <v>84266939.780000001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30427416.420000002</v>
      </c>
      <c r="C53" s="60">
        <v>30539797.710000001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-6271464.3099999996</v>
      </c>
      <c r="C55" s="60">
        <v>-6121187.0800000001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5292176.05</v>
      </c>
      <c r="F59" s="61">
        <f>F47+F57</f>
        <v>5075618.82</v>
      </c>
    </row>
    <row r="60" spans="1:6" x14ac:dyDescent="0.25">
      <c r="A60" s="55" t="s">
        <v>50</v>
      </c>
      <c r="B60" s="61">
        <f>SUM(B50:B58)</f>
        <v>108672891.37</v>
      </c>
      <c r="C60" s="61">
        <f>SUM(C50:C58)</f>
        <v>108685550.41000001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113658396.37</v>
      </c>
      <c r="C62" s="61">
        <f>SUM(C47+C60)</f>
        <v>113378177.77000001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35565672.100000001</v>
      </c>
      <c r="F63" s="77">
        <f>SUM(F64:F66)</f>
        <v>35726121.100000001</v>
      </c>
    </row>
    <row r="64" spans="1:6" x14ac:dyDescent="0.25">
      <c r="A64" s="54"/>
      <c r="B64" s="54"/>
      <c r="C64" s="54"/>
      <c r="D64" s="103" t="s">
        <v>103</v>
      </c>
      <c r="E64" s="77">
        <v>11429029.390000001</v>
      </c>
      <c r="F64" s="77">
        <v>11429029.390000001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24136642.710000001</v>
      </c>
      <c r="F66" s="77">
        <v>24297091.710000001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72800548.219999999</v>
      </c>
      <c r="F68" s="77">
        <f>SUM(F69:F73)</f>
        <v>72576437.849999994</v>
      </c>
    </row>
    <row r="69" spans="1:6" x14ac:dyDescent="0.25">
      <c r="A69" s="12"/>
      <c r="B69" s="54"/>
      <c r="C69" s="54"/>
      <c r="D69" s="103" t="s">
        <v>107</v>
      </c>
      <c r="E69" s="77">
        <v>224110.36999999918</v>
      </c>
      <c r="F69" s="77">
        <v>16420367.929999992</v>
      </c>
    </row>
    <row r="70" spans="1:6" x14ac:dyDescent="0.25">
      <c r="A70" s="12"/>
      <c r="B70" s="54"/>
      <c r="C70" s="54"/>
      <c r="D70" s="103" t="s">
        <v>108</v>
      </c>
      <c r="E70" s="77">
        <v>72576437.849999994</v>
      </c>
      <c r="F70" s="77">
        <v>56156069.920000002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108366220.31999999</v>
      </c>
      <c r="F79" s="61">
        <f>F63+F68+F75</f>
        <v>108302558.94999999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113658396.36999999</v>
      </c>
      <c r="F81" s="61">
        <f>F59+F79</f>
        <v>113378177.76999998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3492234.9899999998</v>
      </c>
      <c r="Q4" s="18">
        <f>'Formato 1'!C9</f>
        <v>3499419.31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84999.66</v>
      </c>
      <c r="Q5" s="18">
        <f>'Formato 1'!C10</f>
        <v>84999.66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880494.47</v>
      </c>
      <c r="Q6" s="18">
        <f>'Formato 1'!C11</f>
        <v>981876.61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2526740.86</v>
      </c>
      <c r="Q8" s="18">
        <f>'Formato 1'!C13</f>
        <v>2432543.04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32359.11</v>
      </c>
      <c r="Q12" s="18">
        <f>'Formato 1'!C17</f>
        <v>42436.639999999999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32359.11</v>
      </c>
      <c r="Q15" s="18">
        <f>'Formato 1'!C20</f>
        <v>42436.639999999999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1062283.26</v>
      </c>
      <c r="Q26" s="18">
        <f>'Formato 1'!C31</f>
        <v>852087.53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1062283.26</v>
      </c>
      <c r="Q27" s="18">
        <f>'Formato 1'!C32</f>
        <v>852087.53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398627.64</v>
      </c>
      <c r="Q32" s="18">
        <f>'Formato 1'!C37</f>
        <v>298683.88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398627.64</v>
      </c>
      <c r="Q33" s="18">
        <f>'Formato 1'!C37</f>
        <v>298683.88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4985504.9999999991</v>
      </c>
      <c r="Q42" s="18">
        <f>'Formato 1'!C47</f>
        <v>4692627.3600000003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84516939.260000005</v>
      </c>
      <c r="Q46">
        <f>'Formato 1'!C52</f>
        <v>84266939.780000001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30427416.420000002</v>
      </c>
      <c r="Q47">
        <f>'Formato 1'!C53</f>
        <v>30539797.710000001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-6271464.3099999996</v>
      </c>
      <c r="Q49">
        <f>'Formato 1'!C55</f>
        <v>-6121187.0800000001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108672891.37</v>
      </c>
      <c r="Q53">
        <f>'Formato 1'!C60</f>
        <v>108685550.41000001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113658396.37</v>
      </c>
      <c r="Q54">
        <f>'Formato 1'!C62</f>
        <v>113378177.77000001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4321514.96</v>
      </c>
      <c r="Q57">
        <f>'Formato 1'!F9</f>
        <v>4127444.1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4151532.9</v>
      </c>
      <c r="Q59">
        <f>'Formato 1'!F11</f>
        <v>3778459.43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169982.06</v>
      </c>
      <c r="Q64">
        <f>'Formato 1'!F16</f>
        <v>348984.67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970661.09</v>
      </c>
      <c r="Q87">
        <f>'Formato 1'!F38</f>
        <v>948174.72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970661.09</v>
      </c>
      <c r="Q89">
        <f>'Formato 1'!F40</f>
        <v>948174.72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5292176.05</v>
      </c>
      <c r="Q95">
        <f>'Formato 1'!F47</f>
        <v>5075618.82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5292176.05</v>
      </c>
      <c r="Q104">
        <f>'Formato 1'!F59</f>
        <v>5075618.82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35565672.100000001</v>
      </c>
      <c r="Q106">
        <f>'Formato 1'!F63</f>
        <v>35726121.100000001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11429029.390000001</v>
      </c>
      <c r="Q107">
        <f>'Formato 1'!F64</f>
        <v>11429029.390000001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24136642.710000001</v>
      </c>
      <c r="Q109">
        <f>'Formato 1'!F66</f>
        <v>24297091.710000001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72800548.219999999</v>
      </c>
      <c r="Q110">
        <f>'Formato 1'!F68</f>
        <v>72576437.849999994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224110.36999999918</v>
      </c>
      <c r="Q111">
        <f>'Formato 1'!F69</f>
        <v>16420367.929999992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72576437.849999994</v>
      </c>
      <c r="Q112">
        <f>'Formato 1'!F70</f>
        <v>56156069.920000002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108366220.31999999</v>
      </c>
      <c r="Q119">
        <f>'Formato 1'!F79</f>
        <v>108302558.94999999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113658396.36999999</v>
      </c>
      <c r="Q120">
        <f>'Formato 1'!F81</f>
        <v>113378177.76999998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zoomScale="90" zoomScaleNormal="90" workbookViewId="0">
      <selection activeCell="F18" sqref="F18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ORGANISMO,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2018 y al 30 de marzo de 2019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5075618.82</v>
      </c>
      <c r="C18" s="132"/>
      <c r="D18" s="132"/>
      <c r="E18" s="132"/>
      <c r="F18" s="61">
        <v>5292176.05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5075618.82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5292176.05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3297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3298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3301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5075618.82</v>
      </c>
      <c r="Q12" s="18"/>
      <c r="R12" s="18"/>
      <c r="S12" s="18"/>
      <c r="T12" s="18">
        <f>'Formato 2'!F18</f>
        <v>5292176.05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5075618.82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5292176.05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ORGANISMO,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2019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2019 (k)</v>
      </c>
      <c r="J6" s="131" t="str">
        <f>MONTO2</f>
        <v>Monto pagado de la inversión actualizado al 30 de marzo de 2019 (l)</v>
      </c>
      <c r="K6" s="131" t="str">
        <f>SALDO_PENDIENTE</f>
        <v>Saldo pendiente por pagar de la inversión al 30 de marzo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2017-02-04T00:56:20Z</cp:lastPrinted>
  <dcterms:created xsi:type="dcterms:W3CDTF">2017-01-19T17:59:06Z</dcterms:created>
  <dcterms:modified xsi:type="dcterms:W3CDTF">2019-04-23T16:12:32Z</dcterms:modified>
</cp:coreProperties>
</file>